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кументы" sheetId="1" state="visible" r:id="rId1"/>
    <sheet xmlns:r="http://schemas.openxmlformats.org/officeDocument/2006/relationships" name="Старение" sheetId="2" state="visible" r:id="rId2"/>
    <sheet xmlns:r="http://schemas.openxmlformats.org/officeDocument/2006/relationships" name="Топ должников" sheetId="3" state="visible" r:id="rId3"/>
    <sheet xmlns:r="http://schemas.openxmlformats.org/officeDocument/2006/relationships" name="Как пользоваться" sheetId="4" state="visible" r:id="rId4"/>
  </sheets>
  <definedNames>
    <definedName name="_xlnm._FilterDatabase" localSheetId="0" hidden="1">'Документы'!$A$5:$K$505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0%"/>
    <numFmt numFmtId="167" formatCode="0.000000"/>
  </numFmts>
  <fonts count="9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95959"/>
      <sz val="9"/>
    </font>
    <font>
      <name val="Arial"/>
      <b val="1"/>
      <color rgb="00C00000"/>
      <sz val="10"/>
    </font>
    <font>
      <name val="Arial"/>
      <b val="1"/>
      <sz val="10"/>
    </font>
    <font>
      <name val="Arial"/>
      <color rgb="00404040"/>
      <sz val="10"/>
    </font>
    <font>
      <name val="Arial"/>
      <sz val="10"/>
    </font>
    <font>
      <name val="Arial"/>
      <color rgb="00808080"/>
      <sz val="8"/>
    </font>
    <font>
      <name val="Arial"/>
      <b val="1"/>
      <sz val="11"/>
    </font>
  </fonts>
  <fills count="6">
    <fill>
      <patternFill/>
    </fill>
    <fill>
      <patternFill patternType="gray125"/>
    </fill>
    <fill>
      <patternFill patternType="solid">
        <fgColor rgb="00E7E6E6"/>
      </patternFill>
    </fill>
    <fill>
      <patternFill patternType="solid">
        <fgColor rgb="00EAF1FB"/>
      </patternFill>
    </fill>
    <fill>
      <patternFill patternType="solid">
        <fgColor rgb="00F2F2F2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5" fillId="4" borderId="0" pivotButton="0" quotePrefix="0" xfId="0"/>
    <xf numFmtId="49" fontId="5" fillId="4" borderId="0" pivotButton="0" quotePrefix="0" xfId="0"/>
    <xf numFmtId="165" fontId="5" fillId="4" borderId="0" pivotButton="0" quotePrefix="0" xfId="0"/>
    <xf numFmtId="3" fontId="5" fillId="4" borderId="0" pivotButton="0" quotePrefix="0" xfId="0"/>
    <xf numFmtId="1" fontId="6" fillId="0" borderId="0" pivotButton="0" quotePrefix="0" xfId="0"/>
    <xf numFmtId="0" fontId="6" fillId="0" borderId="0" pivotButton="0" quotePrefix="0" xfId="0"/>
    <xf numFmtId="49" fontId="6" fillId="0" borderId="0" pivotButton="0" quotePrefix="0" xfId="0"/>
    <xf numFmtId="165" fontId="6" fillId="0" borderId="0" pivotButton="0" quotePrefix="0" xfId="0"/>
    <xf numFmtId="3" fontId="6" fillId="0" borderId="0" pivotButton="0" quotePrefix="0" xfId="0"/>
    <xf numFmtId="0" fontId="4" fillId="0" borderId="0" pivotButton="0" quotePrefix="0" xfId="0"/>
    <xf numFmtId="165" fontId="4" fillId="5" borderId="1" pivotButton="0" quotePrefix="0" xfId="0"/>
    <xf numFmtId="0" fontId="4" fillId="2" borderId="1" pivotButton="0" quotePrefix="0" xfId="0"/>
    <xf numFmtId="0" fontId="6" fillId="0" borderId="1" pivotButton="0" quotePrefix="0" xfId="0"/>
    <xf numFmtId="3" fontId="6" fillId="0" borderId="1" pivotButton="0" quotePrefix="0" xfId="0"/>
    <xf numFmtId="166" fontId="6" fillId="0" borderId="1" pivotButton="0" quotePrefix="0" xfId="0"/>
    <xf numFmtId="0" fontId="4" fillId="0" borderId="1" pivotButton="0" quotePrefix="0" xfId="0"/>
    <xf numFmtId="3" fontId="4" fillId="0" borderId="1" pivotButton="0" quotePrefix="0" xfId="0"/>
    <xf numFmtId="166" fontId="4" fillId="0" borderId="1" pivotButton="0" quotePrefix="0" xfId="0"/>
    <xf numFmtId="3" fontId="0" fillId="5" borderId="1" pivotButton="0" quotePrefix="0" xfId="0"/>
    <xf numFmtId="0" fontId="2" fillId="0" borderId="0" applyAlignment="1" pivotButton="0" quotePrefix="0" xfId="0">
      <alignment vertical="top" wrapText="1"/>
    </xf>
    <xf numFmtId="0" fontId="4" fillId="5" borderId="1" applyAlignment="1" pivotButton="0" quotePrefix="0" xfId="0">
      <alignment vertical="center" wrapText="1"/>
    </xf>
    <xf numFmtId="166" fontId="6" fillId="0" borderId="0" pivotButton="0" quotePrefix="0" xfId="0"/>
    <xf numFmtId="167" fontId="7" fillId="0" borderId="0" pivotButton="0" quotePrefix="0" xfId="0"/>
    <xf numFmtId="49" fontId="0" fillId="0" borderId="0" pivotButton="0" quotePrefix="0" xfId="0"/>
    <xf numFmtId="0" fontId="8" fillId="0" borderId="0" pivotButton="0" quotePrefix="0" xfId="0"/>
    <xf numFmtId="0" fontId="6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5"/>
  <sheetViews>
    <sheetView tabSelected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5" customWidth="1" min="2" max="2"/>
    <col width="24" customWidth="1" min="3" max="3"/>
    <col width="30" customWidth="1" min="4" max="4"/>
    <col width="14" customWidth="1" min="5" max="5"/>
    <col width="13" customWidth="1" min="6" max="6"/>
    <col width="17" customWidth="1" min="7" max="7"/>
    <col width="17" customWidth="1" min="8" max="8"/>
    <col width="11" customWidth="1" min="9" max="9"/>
    <col width="17" customWidth="1" min="10" max="10"/>
    <col width="44" customWidth="1" min="11" max="11"/>
  </cols>
  <sheetData>
    <row r="1">
      <c r="A1" s="1" t="inlineStr">
        <is>
          <t>Неоплаченные документы покупателей</t>
        </is>
      </c>
    </row>
    <row r="2">
      <c r="A2" s="2" t="inlineStr">
        <is>
          <t>Один документ — одна строка. Колонки A–H заполняете вы (выгрузка из 1С), колонки I–K считаются сами от даты отчёта на листе «Старение».</t>
        </is>
      </c>
    </row>
    <row r="3">
      <c r="A3" s="3" t="inlineStr">
        <is>
          <t>ПРИМЕР: строки 6–15 заполнены условными данными, чтобы было видно, как работают формулы. Удалите их содержимое (колонки A–H) и вставьте свою выгрузку с 6-й строки. Инструкция — на листе «Как пользоваться».</t>
        </is>
      </c>
    </row>
    <row r="4">
      <c r="I4" s="2" t="inlineStr">
        <is>
          <t>считается само</t>
        </is>
      </c>
    </row>
    <row r="5" ht="30" customHeight="1">
      <c r="A5" s="4" t="inlineStr">
        <is>
          <t>Контрагент</t>
        </is>
      </c>
      <c r="B5" s="4" t="inlineStr">
        <is>
          <t>БИН/ИИН</t>
        </is>
      </c>
      <c r="C5" s="4" t="inlineStr">
        <is>
          <t>Договор</t>
        </is>
      </c>
      <c r="D5" s="4" t="inlineStr">
        <is>
          <t>Документ (вид, номер)</t>
        </is>
      </c>
      <c r="E5" s="4" t="inlineStr">
        <is>
          <t>Дата документа</t>
        </is>
      </c>
      <c r="F5" s="4" t="inlineStr">
        <is>
          <t>Срок оплаты</t>
        </is>
      </c>
      <c r="G5" s="4" t="inlineStr">
        <is>
          <t>Сумма документа, ₸</t>
        </is>
      </c>
      <c r="H5" s="4" t="inlineStr">
        <is>
          <t>Остаток долга, ₸</t>
        </is>
      </c>
      <c r="I5" s="5" t="inlineStr">
        <is>
          <t>Дней просрочки</t>
        </is>
      </c>
      <c r="J5" s="5" t="inlineStr">
        <is>
          <t>Корзина</t>
        </is>
      </c>
      <c r="K5" s="5" t="inlineStr">
        <is>
          <t>Что проверить</t>
        </is>
      </c>
    </row>
    <row r="6">
      <c r="A6" s="6" t="inlineStr">
        <is>
          <t>ТОО «Каспий Логистика»</t>
        </is>
      </c>
      <c r="B6" s="7" t="inlineStr">
        <is>
          <t>000000000001</t>
        </is>
      </c>
      <c r="C6" s="6" t="inlineStr">
        <is>
          <t>Договор поставки №14</t>
        </is>
      </c>
      <c r="D6" s="6" t="inlineStr">
        <is>
          <t>Накладная №402</t>
        </is>
      </c>
      <c r="E6" s="8" t="n">
        <v>46226</v>
      </c>
      <c r="F6" s="8" t="n">
        <v>46256</v>
      </c>
      <c r="G6" s="9" t="n">
        <v>5100000</v>
      </c>
      <c r="H6" s="9" t="n">
        <v>5100000</v>
      </c>
      <c r="I6" s="10">
        <f>IF(OR($F6="",$H6=""),"",'Старение'!$C$4-$F6)</f>
        <v/>
      </c>
      <c r="J6" s="11">
        <f>IF($H6="","",IF($H6&lt;0,"аванс/переплата",IF($F6="","без срока",IF($I6&lt;=0,"не просрочено",IF($I6&lt;=30,"0–30",IF($I6&lt;=60,"31–60",IF($I6&lt;=90,"61–90","90+")))))))</f>
        <v/>
      </c>
      <c r="K6" s="11">
        <f>IF($A6="","",MID(IF(SUMPRODUCT(($B$6:$B$505=$B6)*($A$6:$A$505&lt;&gt;$A6))*($B6&lt;&gt;"")&gt;0,"; дубль БИН","")&amp;IF($H6&lt;0,"; кредитовый остаток","")&amp;IF(AND($C6="",$H6&gt;0),"; нет договора","")&amp;IF(AND($F6="",$H6&gt;0),"; нет срока оплаты","")&amp;IF(AND($F6&lt;&gt;"",$H6&gt;0),IF($F6&lt;EDATE('Старение'!$C$4,-36),"; срок оплаты больше 3 лет назад",""),""),3,200))</f>
        <v/>
      </c>
    </row>
    <row r="7">
      <c r="A7" s="6" t="inlineStr">
        <is>
          <t>ТОО «Батыс Трейд»</t>
        </is>
      </c>
      <c r="B7" s="7" t="inlineStr">
        <is>
          <t>000000000002</t>
        </is>
      </c>
      <c r="C7" s="6" t="inlineStr">
        <is>
          <t>Договор поставки №7</t>
        </is>
      </c>
      <c r="D7" s="6" t="inlineStr">
        <is>
          <t>Накладная №251</t>
        </is>
      </c>
      <c r="E7" s="8" t="n">
        <v>46170</v>
      </c>
      <c r="F7" s="8" t="n">
        <v>46200</v>
      </c>
      <c r="G7" s="9" t="n">
        <v>2400000</v>
      </c>
      <c r="H7" s="9" t="n">
        <v>2400000</v>
      </c>
      <c r="I7" s="10">
        <f>IF(OR($F7="",$H7=""),"",'Старение'!$C$4-$F7)</f>
        <v/>
      </c>
      <c r="J7" s="11">
        <f>IF($H7="","",IF($H7&lt;0,"аванс/переплата",IF($F7="","без срока",IF($I7&lt;=0,"не просрочено",IF($I7&lt;=30,"0–30",IF($I7&lt;=60,"31–60",IF($I7&lt;=90,"61–90","90+")))))))</f>
        <v/>
      </c>
      <c r="K7" s="11">
        <f>IF($A7="","",MID(IF(SUMPRODUCT(($B$6:$B$505=$B7)*($A$6:$A$505&lt;&gt;$A7))*($B7&lt;&gt;"")&gt;0,"; дубль БИН","")&amp;IF($H7&lt;0,"; кредитовый остаток","")&amp;IF(AND($C7="",$H7&gt;0),"; нет договора","")&amp;IF(AND($F7="",$H7&gt;0),"; нет срока оплаты","")&amp;IF(AND($F7&lt;&gt;"",$H7&gt;0),IF($F7&lt;EDATE('Старение'!$C$4,-36),"; срок оплаты больше 3 лет назад",""),""),3,200))</f>
        <v/>
      </c>
    </row>
    <row r="8">
      <c r="A8" s="6" t="inlineStr">
        <is>
          <t>ТОО «Батыс Трейд»</t>
        </is>
      </c>
      <c r="B8" s="7" t="inlineStr">
        <is>
          <t>000000000002</t>
        </is>
      </c>
      <c r="C8" s="6" t="inlineStr">
        <is>
          <t>Договор поставки №7</t>
        </is>
      </c>
      <c r="D8" s="6" t="inlineStr">
        <is>
          <t>Накладная №276</t>
        </is>
      </c>
      <c r="E8" s="8" t="n">
        <v>46190</v>
      </c>
      <c r="F8" s="8" t="n">
        <v>46220</v>
      </c>
      <c r="G8" s="9" t="n">
        <v>1860000</v>
      </c>
      <c r="H8" s="9" t="n">
        <v>1860000</v>
      </c>
      <c r="I8" s="10">
        <f>IF(OR($F8="",$H8=""),"",'Старение'!$C$4-$F8)</f>
        <v/>
      </c>
      <c r="J8" s="11">
        <f>IF($H8="","",IF($H8&lt;0,"аванс/переплата",IF($F8="","без срока",IF($I8&lt;=0,"не просрочено",IF($I8&lt;=30,"0–30",IF($I8&lt;=60,"31–60",IF($I8&lt;=90,"61–90","90+")))))))</f>
        <v/>
      </c>
      <c r="K8" s="11">
        <f>IF($A8="","",MID(IF(SUMPRODUCT(($B$6:$B$505=$B8)*($A$6:$A$505&lt;&gt;$A8))*($B8&lt;&gt;"")&gt;0,"; дубль БИН","")&amp;IF($H8&lt;0,"; кредитовый остаток","")&amp;IF(AND($C8="",$H8&gt;0),"; нет договора","")&amp;IF(AND($F8="",$H8&gt;0),"; нет срока оплаты","")&amp;IF(AND($F8&lt;&gt;"",$H8&gt;0),IF($F8&lt;EDATE('Старение'!$C$4,-36),"; срок оплаты больше 3 лет назад",""),""),3,200))</f>
        <v/>
      </c>
    </row>
    <row r="9">
      <c r="A9" s="6" t="inlineStr">
        <is>
          <t>ТОО «Көкше Дала»</t>
        </is>
      </c>
      <c r="B9" s="7" t="inlineStr">
        <is>
          <t>000000000003</t>
        </is>
      </c>
      <c r="C9" s="6" t="inlineStr">
        <is>
          <t>Договор поставки №22</t>
        </is>
      </c>
      <c r="D9" s="6" t="inlineStr">
        <is>
          <t>Накладная №455</t>
        </is>
      </c>
      <c r="E9" s="8" t="n">
        <v>46250</v>
      </c>
      <c r="F9" s="8" t="n">
        <v>46280</v>
      </c>
      <c r="G9" s="9" t="n">
        <v>2310000</v>
      </c>
      <c r="H9" s="9" t="n">
        <v>2310000</v>
      </c>
      <c r="I9" s="10">
        <f>IF(OR($F9="",$H9=""),"",'Старение'!$C$4-$F9)</f>
        <v/>
      </c>
      <c r="J9" s="11">
        <f>IF($H9="","",IF($H9&lt;0,"аванс/переплата",IF($F9="","без срока",IF($I9&lt;=0,"не просрочено",IF($I9&lt;=30,"0–30",IF($I9&lt;=60,"31–60",IF($I9&lt;=90,"61–90","90+")))))))</f>
        <v/>
      </c>
      <c r="K9" s="11">
        <f>IF($A9="","",MID(IF(SUMPRODUCT(($B$6:$B$505=$B9)*($A$6:$A$505&lt;&gt;$A9))*($B9&lt;&gt;"")&gt;0,"; дубль БИН","")&amp;IF($H9&lt;0,"; кредитовый остаток","")&amp;IF(AND($C9="",$H9&gt;0),"; нет договора","")&amp;IF(AND($F9="",$H9&gt;0),"; нет срока оплаты","")&amp;IF(AND($F9&lt;&gt;"",$H9&gt;0),IF($F9&lt;EDATE('Старение'!$C$4,-36),"; срок оплаты больше 3 лет назад",""),""),3,200))</f>
        <v/>
      </c>
    </row>
    <row r="10">
      <c r="A10" s="6" t="inlineStr">
        <is>
          <t>ТОО «Ақтау Сервис»</t>
        </is>
      </c>
      <c r="B10" s="7" t="inlineStr">
        <is>
          <t>000000000004</t>
        </is>
      </c>
      <c r="C10" s="6" t="inlineStr">
        <is>
          <t>Договор №9 на услуги</t>
        </is>
      </c>
      <c r="D10" s="6" t="inlineStr">
        <is>
          <t>Акт выполненных работ №61</t>
        </is>
      </c>
      <c r="E10" s="8" t="n">
        <v>46203</v>
      </c>
      <c r="F10" s="8" t="n">
        <v>46233</v>
      </c>
      <c r="G10" s="9" t="n">
        <v>2080000</v>
      </c>
      <c r="H10" s="9" t="n">
        <v>2080000</v>
      </c>
      <c r="I10" s="10">
        <f>IF(OR($F10="",$H10=""),"",'Старение'!$C$4-$F10)</f>
        <v/>
      </c>
      <c r="J10" s="11">
        <f>IF($H10="","",IF($H10&lt;0,"аванс/переплата",IF($F10="","без срока",IF($I10&lt;=0,"не просрочено",IF($I10&lt;=30,"0–30",IF($I10&lt;=60,"31–60",IF($I10&lt;=90,"61–90","90+")))))))</f>
        <v/>
      </c>
      <c r="K10" s="11">
        <f>IF($A10="","",MID(IF(SUMPRODUCT(($B$6:$B$505=$B10)*($A$6:$A$505&lt;&gt;$A10))*($B10&lt;&gt;"")&gt;0,"; дубль БИН","")&amp;IF($H10&lt;0,"; кредитовый остаток","")&amp;IF(AND($C10="",$H10&gt;0),"; нет договора","")&amp;IF(AND($F10="",$H10&gt;0),"; нет срока оплаты","")&amp;IF(AND($F10&lt;&gt;"",$H10&gt;0),IF($F10&lt;EDATE('Старение'!$C$4,-36),"; срок оплаты больше 3 лет назад",""),""),3,200))</f>
        <v/>
      </c>
    </row>
    <row r="11">
      <c r="A11" s="6" t="inlineStr">
        <is>
          <t>ТОО «Орда Пласт»</t>
        </is>
      </c>
      <c r="B11" s="7" t="inlineStr">
        <is>
          <t>000000000005</t>
        </is>
      </c>
      <c r="C11" s="6" t="inlineStr">
        <is>
          <t>Договор поставки №31</t>
        </is>
      </c>
      <c r="D11" s="6" t="inlineStr">
        <is>
          <t>Накладная №412</t>
        </is>
      </c>
      <c r="E11" s="8" t="n">
        <v>46267</v>
      </c>
      <c r="F11" s="8" t="n">
        <v>46297</v>
      </c>
      <c r="G11" s="9" t="n">
        <v>1640000</v>
      </c>
      <c r="H11" s="9" t="n">
        <v>1640000</v>
      </c>
      <c r="I11" s="10">
        <f>IF(OR($F11="",$H11=""),"",'Старение'!$C$4-$F11)</f>
        <v/>
      </c>
      <c r="J11" s="11">
        <f>IF($H11="","",IF($H11&lt;0,"аванс/переплата",IF($F11="","без срока",IF($I11&lt;=0,"не просрочено",IF($I11&lt;=30,"0–30",IF($I11&lt;=60,"31–60",IF($I11&lt;=90,"61–90","90+")))))))</f>
        <v/>
      </c>
      <c r="K11" s="11">
        <f>IF($A11="","",MID(IF(SUMPRODUCT(($B$6:$B$505=$B11)*($A$6:$A$505&lt;&gt;$A11))*($B11&lt;&gt;"")&gt;0,"; дубль БИН","")&amp;IF($H11&lt;0,"; кредитовый остаток","")&amp;IF(AND($C11="",$H11&gt;0),"; нет договора","")&amp;IF(AND($F11="",$H11&gt;0),"; нет срока оплаты","")&amp;IF(AND($F11&lt;&gt;"",$H11&gt;0),IF($F11&lt;EDATE('Старение'!$C$4,-36),"; срок оплаты больше 3 лет назад",""),""),3,200))</f>
        <v/>
      </c>
    </row>
    <row r="12">
      <c r="A12" s="6" t="inlineStr">
        <is>
          <t>Орда Пласт ТОО</t>
        </is>
      </c>
      <c r="B12" s="7" t="inlineStr">
        <is>
          <t>000000000005</t>
        </is>
      </c>
      <c r="C12" s="6" t="inlineStr">
        <is>
          <t>Договор поставки №31</t>
        </is>
      </c>
      <c r="D12" s="6" t="inlineStr">
        <is>
          <t>Платёжное поручение №88</t>
        </is>
      </c>
      <c r="E12" s="8" t="n">
        <v>46285</v>
      </c>
      <c r="F12" s="8" t="n"/>
      <c r="G12" s="9" t="n">
        <v>400000</v>
      </c>
      <c r="H12" s="9" t="n">
        <v>-400000</v>
      </c>
      <c r="I12" s="10">
        <f>IF(OR($F12="",$H12=""),"",'Старение'!$C$4-$F12)</f>
        <v/>
      </c>
      <c r="J12" s="11">
        <f>IF($H12="","",IF($H12&lt;0,"аванс/переплата",IF($F12="","без срока",IF($I12&lt;=0,"не просрочено",IF($I12&lt;=30,"0–30",IF($I12&lt;=60,"31–60",IF($I12&lt;=90,"61–90","90+")))))))</f>
        <v/>
      </c>
      <c r="K12" s="11">
        <f>IF($A12="","",MID(IF(SUMPRODUCT(($B$6:$B$505=$B12)*($A$6:$A$505&lt;&gt;$A12))*($B12&lt;&gt;"")&gt;0,"; дубль БИН","")&amp;IF($H12&lt;0,"; кредитовый остаток","")&amp;IF(AND($C12="",$H12&gt;0),"; нет договора","")&amp;IF(AND($F12="",$H12&gt;0),"; нет срока оплаты","")&amp;IF(AND($F12&lt;&gt;"",$H12&gt;0),IF($F12&lt;EDATE('Старение'!$C$4,-36),"; срок оплаты больше 3 лет назад",""),""),3,200))</f>
        <v/>
      </c>
    </row>
    <row r="13">
      <c r="A13" s="6" t="inlineStr">
        <is>
          <t>ИП Сагинтаев А.</t>
        </is>
      </c>
      <c r="B13" s="7" t="inlineStr">
        <is>
          <t>000000000006</t>
        </is>
      </c>
      <c r="C13" s="6" t="inlineStr">
        <is>
          <t>Договор поставки №3</t>
        </is>
      </c>
      <c r="D13" s="6" t="inlineStr">
        <is>
          <t>Накладная №398</t>
        </is>
      </c>
      <c r="E13" s="8" t="n">
        <v>46260</v>
      </c>
      <c r="F13" s="8" t="n">
        <v>46290</v>
      </c>
      <c r="G13" s="9" t="n">
        <v>486000</v>
      </c>
      <c r="H13" s="9" t="n">
        <v>486000</v>
      </c>
      <c r="I13" s="10">
        <f>IF(OR($F13="",$H13=""),"",'Старение'!$C$4-$F13)</f>
        <v/>
      </c>
      <c r="J13" s="11">
        <f>IF($H13="","",IF($H13&lt;0,"аванс/переплата",IF($F13="","без срока",IF($I13&lt;=0,"не просрочено",IF($I13&lt;=30,"0–30",IF($I13&lt;=60,"31–60",IF($I13&lt;=90,"61–90","90+")))))))</f>
        <v/>
      </c>
      <c r="K13" s="11">
        <f>IF($A13="","",MID(IF(SUMPRODUCT(($B$6:$B$505=$B13)*($A$6:$A$505&lt;&gt;$A13))*($B13&lt;&gt;"")&gt;0,"; дубль БИН","")&amp;IF($H13&lt;0,"; кредитовый остаток","")&amp;IF(AND($C13="",$H13&gt;0),"; нет договора","")&amp;IF(AND($F13="",$H13&gt;0),"; нет срока оплаты","")&amp;IF(AND($F13&lt;&gt;"",$H13&gt;0),IF($F13&lt;EDATE('Старение'!$C$4,-36),"; срок оплаты больше 3 лет назад",""),""),3,200))</f>
        <v/>
      </c>
    </row>
    <row r="14">
      <c r="A14" s="6" t="inlineStr">
        <is>
          <t>ТОО «Жетісу Агро»</t>
        </is>
      </c>
      <c r="B14" s="7" t="inlineStr">
        <is>
          <t>000000000007</t>
        </is>
      </c>
      <c r="C14" s="6" t="n"/>
      <c r="D14" s="6" t="inlineStr">
        <is>
          <t>Накладная №377</t>
        </is>
      </c>
      <c r="E14" s="8" t="n">
        <v>46214</v>
      </c>
      <c r="F14" s="8" t="n">
        <v>46244</v>
      </c>
      <c r="G14" s="9" t="n">
        <v>1100000</v>
      </c>
      <c r="H14" s="9" t="n">
        <v>1100000</v>
      </c>
      <c r="I14" s="10">
        <f>IF(OR($F14="",$H14=""),"",'Старение'!$C$4-$F14)</f>
        <v/>
      </c>
      <c r="J14" s="11">
        <f>IF($H14="","",IF($H14&lt;0,"аванс/переплата",IF($F14="","без срока",IF($I14&lt;=0,"не просрочено",IF($I14&lt;=30,"0–30",IF($I14&lt;=60,"31–60",IF($I14&lt;=90,"61–90","90+")))))))</f>
        <v/>
      </c>
      <c r="K14" s="11">
        <f>IF($A14="","",MID(IF(SUMPRODUCT(($B$6:$B$505=$B14)*($A$6:$A$505&lt;&gt;$A14))*($B14&lt;&gt;"")&gt;0,"; дубль БИН","")&amp;IF($H14&lt;0,"; кредитовый остаток","")&amp;IF(AND($C14="",$H14&gt;0),"; нет договора","")&amp;IF(AND($F14="",$H14&gt;0),"; нет срока оплаты","")&amp;IF(AND($F14&lt;&gt;"",$H14&gt;0),IF($F14&lt;EDATE('Старение'!$C$4,-36),"; срок оплаты больше 3 лет назад",""),""),3,200))</f>
        <v/>
      </c>
    </row>
    <row r="15">
      <c r="A15" s="6" t="inlineStr">
        <is>
          <t>ТОО «Алтын Дән»</t>
        </is>
      </c>
      <c r="B15" s="7" t="inlineStr">
        <is>
          <t>000000000008</t>
        </is>
      </c>
      <c r="C15" s="6" t="inlineStr">
        <is>
          <t>Договор поставки №2</t>
        </is>
      </c>
      <c r="D15" s="6" t="inlineStr">
        <is>
          <t>Накладная №55</t>
        </is>
      </c>
      <c r="E15" s="8" t="n">
        <v>45029</v>
      </c>
      <c r="F15" s="8" t="n">
        <v>45059</v>
      </c>
      <c r="G15" s="9" t="n">
        <v>600000</v>
      </c>
      <c r="H15" s="9" t="n">
        <v>600000</v>
      </c>
      <c r="I15" s="10">
        <f>IF(OR($F15="",$H15=""),"",'Старение'!$C$4-$F15)</f>
        <v/>
      </c>
      <c r="J15" s="11">
        <f>IF($H15="","",IF($H15&lt;0,"аванс/переплата",IF($F15="","без срока",IF($I15&lt;=0,"не просрочено",IF($I15&lt;=30,"0–30",IF($I15&lt;=60,"31–60",IF($I15&lt;=90,"61–90","90+")))))))</f>
        <v/>
      </c>
      <c r="K15" s="11">
        <f>IF($A15="","",MID(IF(SUMPRODUCT(($B$6:$B$505=$B15)*($A$6:$A$505&lt;&gt;$A15))*($B15&lt;&gt;"")&gt;0,"; дубль БИН","")&amp;IF($H15&lt;0,"; кредитовый остаток","")&amp;IF(AND($C15="",$H15&gt;0),"; нет договора","")&amp;IF(AND($F15="",$H15&gt;0),"; нет срока оплаты","")&amp;IF(AND($F15&lt;&gt;"",$H15&gt;0),IF($F15&lt;EDATE('Старение'!$C$4,-36),"; срок оплаты больше 3 лет назад",""),""),3,200))</f>
        <v/>
      </c>
    </row>
    <row r="16">
      <c r="A16" s="11" t="n"/>
      <c r="B16" s="12" t="n"/>
      <c r="C16" s="11" t="n"/>
      <c r="D16" s="11" t="n"/>
      <c r="E16" s="13" t="n"/>
      <c r="F16" s="13" t="n"/>
      <c r="G16" s="14" t="n"/>
      <c r="H16" s="14" t="n"/>
      <c r="I16" s="10">
        <f>IF(OR($F16="",$H16=""),"",'Старение'!$C$4-$F16)</f>
        <v/>
      </c>
      <c r="J16" s="11">
        <f>IF($H16="","",IF($H16&lt;0,"аванс/переплата",IF($F16="","без срока",IF($I16&lt;=0,"не просрочено",IF($I16&lt;=30,"0–30",IF($I16&lt;=60,"31–60",IF($I16&lt;=90,"61–90","90+")))))))</f>
        <v/>
      </c>
      <c r="K16" s="11">
        <f>IF($A16="","",MID(IF(SUMPRODUCT(($B$6:$B$505=$B16)*($A$6:$A$505&lt;&gt;$A16))*($B16&lt;&gt;"")&gt;0,"; дубль БИН","")&amp;IF($H16&lt;0,"; кредитовый остаток","")&amp;IF(AND($C16="",$H16&gt;0),"; нет договора","")&amp;IF(AND($F16="",$H16&gt;0),"; нет срока оплаты","")&amp;IF(AND($F16&lt;&gt;"",$H16&gt;0),IF($F16&lt;EDATE('Старение'!$C$4,-36),"; срок оплаты больше 3 лет назад",""),""),3,200))</f>
        <v/>
      </c>
    </row>
    <row r="17">
      <c r="A17" s="11" t="n"/>
      <c r="B17" s="12" t="n"/>
      <c r="C17" s="11" t="n"/>
      <c r="D17" s="11" t="n"/>
      <c r="E17" s="13" t="n"/>
      <c r="F17" s="13" t="n"/>
      <c r="G17" s="14" t="n"/>
      <c r="H17" s="14" t="n"/>
      <c r="I17" s="10">
        <f>IF(OR($F17="",$H17=""),"",'Старение'!$C$4-$F17)</f>
        <v/>
      </c>
      <c r="J17" s="11">
        <f>IF($H17="","",IF($H17&lt;0,"аванс/переплата",IF($F17="","без срока",IF($I17&lt;=0,"не просрочено",IF($I17&lt;=30,"0–30",IF($I17&lt;=60,"31–60",IF($I17&lt;=90,"61–90","90+")))))))</f>
        <v/>
      </c>
      <c r="K17" s="11">
        <f>IF($A17="","",MID(IF(SUMPRODUCT(($B$6:$B$505=$B17)*($A$6:$A$505&lt;&gt;$A17))*($B17&lt;&gt;"")&gt;0,"; дубль БИН","")&amp;IF($H17&lt;0,"; кредитовый остаток","")&amp;IF(AND($C17="",$H17&gt;0),"; нет договора","")&amp;IF(AND($F17="",$H17&gt;0),"; нет срока оплаты","")&amp;IF(AND($F17&lt;&gt;"",$H17&gt;0),IF($F17&lt;EDATE('Старение'!$C$4,-36),"; срок оплаты больше 3 лет назад",""),""),3,200))</f>
        <v/>
      </c>
    </row>
    <row r="18">
      <c r="A18" s="11" t="n"/>
      <c r="B18" s="12" t="n"/>
      <c r="C18" s="11" t="n"/>
      <c r="D18" s="11" t="n"/>
      <c r="E18" s="13" t="n"/>
      <c r="F18" s="13" t="n"/>
      <c r="G18" s="14" t="n"/>
      <c r="H18" s="14" t="n"/>
      <c r="I18" s="10">
        <f>IF(OR($F18="",$H18=""),"",'Старение'!$C$4-$F18)</f>
        <v/>
      </c>
      <c r="J18" s="11">
        <f>IF($H18="","",IF($H18&lt;0,"аванс/переплата",IF($F18="","без срока",IF($I18&lt;=0,"не просрочено",IF($I18&lt;=30,"0–30",IF($I18&lt;=60,"31–60",IF($I18&lt;=90,"61–90","90+")))))))</f>
        <v/>
      </c>
      <c r="K18" s="11">
        <f>IF($A18="","",MID(IF(SUMPRODUCT(($B$6:$B$505=$B18)*($A$6:$A$505&lt;&gt;$A18))*($B18&lt;&gt;"")&gt;0,"; дубль БИН","")&amp;IF($H18&lt;0,"; кредитовый остаток","")&amp;IF(AND($C18="",$H18&gt;0),"; нет договора","")&amp;IF(AND($F18="",$H18&gt;0),"; нет срока оплаты","")&amp;IF(AND($F18&lt;&gt;"",$H18&gt;0),IF($F18&lt;EDATE('Старение'!$C$4,-36),"; срок оплаты больше 3 лет назад",""),""),3,200))</f>
        <v/>
      </c>
    </row>
    <row r="19">
      <c r="A19" s="11" t="n"/>
      <c r="B19" s="12" t="n"/>
      <c r="C19" s="11" t="n"/>
      <c r="D19" s="11" t="n"/>
      <c r="E19" s="13" t="n"/>
      <c r="F19" s="13" t="n"/>
      <c r="G19" s="14" t="n"/>
      <c r="H19" s="14" t="n"/>
      <c r="I19" s="10">
        <f>IF(OR($F19="",$H19=""),"",'Старение'!$C$4-$F19)</f>
        <v/>
      </c>
      <c r="J19" s="11">
        <f>IF($H19="","",IF($H19&lt;0,"аванс/переплата",IF($F19="","без срока",IF($I19&lt;=0,"не просрочено",IF($I19&lt;=30,"0–30",IF($I19&lt;=60,"31–60",IF($I19&lt;=90,"61–90","90+")))))))</f>
        <v/>
      </c>
      <c r="K19" s="11">
        <f>IF($A19="","",MID(IF(SUMPRODUCT(($B$6:$B$505=$B19)*($A$6:$A$505&lt;&gt;$A19))*($B19&lt;&gt;"")&gt;0,"; дубль БИН","")&amp;IF($H19&lt;0,"; кредитовый остаток","")&amp;IF(AND($C19="",$H19&gt;0),"; нет договора","")&amp;IF(AND($F19="",$H19&gt;0),"; нет срока оплаты","")&amp;IF(AND($F19&lt;&gt;"",$H19&gt;0),IF($F19&lt;EDATE('Старение'!$C$4,-36),"; срок оплаты больше 3 лет назад",""),""),3,200))</f>
        <v/>
      </c>
    </row>
    <row r="20">
      <c r="A20" s="11" t="n"/>
      <c r="B20" s="12" t="n"/>
      <c r="C20" s="11" t="n"/>
      <c r="D20" s="11" t="n"/>
      <c r="E20" s="13" t="n"/>
      <c r="F20" s="13" t="n"/>
      <c r="G20" s="14" t="n"/>
      <c r="H20" s="14" t="n"/>
      <c r="I20" s="10">
        <f>IF(OR($F20="",$H20=""),"",'Старение'!$C$4-$F20)</f>
        <v/>
      </c>
      <c r="J20" s="11">
        <f>IF($H20="","",IF($H20&lt;0,"аванс/переплата",IF($F20="","без срока",IF($I20&lt;=0,"не просрочено",IF($I20&lt;=30,"0–30",IF($I20&lt;=60,"31–60",IF($I20&lt;=90,"61–90","90+")))))))</f>
        <v/>
      </c>
      <c r="K20" s="11">
        <f>IF($A20="","",MID(IF(SUMPRODUCT(($B$6:$B$505=$B20)*($A$6:$A$505&lt;&gt;$A20))*($B20&lt;&gt;"")&gt;0,"; дубль БИН","")&amp;IF($H20&lt;0,"; кредитовый остаток","")&amp;IF(AND($C20="",$H20&gt;0),"; нет договора","")&amp;IF(AND($F20="",$H20&gt;0),"; нет срока оплаты","")&amp;IF(AND($F20&lt;&gt;"",$H20&gt;0),IF($F20&lt;EDATE('Старение'!$C$4,-36),"; срок оплаты больше 3 лет назад",""),""),3,200))</f>
        <v/>
      </c>
    </row>
    <row r="21">
      <c r="A21" s="11" t="n"/>
      <c r="B21" s="12" t="n"/>
      <c r="C21" s="11" t="n"/>
      <c r="D21" s="11" t="n"/>
      <c r="E21" s="13" t="n"/>
      <c r="F21" s="13" t="n"/>
      <c r="G21" s="14" t="n"/>
      <c r="H21" s="14" t="n"/>
      <c r="I21" s="10">
        <f>IF(OR($F21="",$H21=""),"",'Старение'!$C$4-$F21)</f>
        <v/>
      </c>
      <c r="J21" s="11">
        <f>IF($H21="","",IF($H21&lt;0,"аванс/переплата",IF($F21="","без срока",IF($I21&lt;=0,"не просрочено",IF($I21&lt;=30,"0–30",IF($I21&lt;=60,"31–60",IF($I21&lt;=90,"61–90","90+")))))))</f>
        <v/>
      </c>
      <c r="K21" s="11">
        <f>IF($A21="","",MID(IF(SUMPRODUCT(($B$6:$B$505=$B21)*($A$6:$A$505&lt;&gt;$A21))*($B21&lt;&gt;"")&gt;0,"; дубль БИН","")&amp;IF($H21&lt;0,"; кредитовый остаток","")&amp;IF(AND($C21="",$H21&gt;0),"; нет договора","")&amp;IF(AND($F21="",$H21&gt;0),"; нет срока оплаты","")&amp;IF(AND($F21&lt;&gt;"",$H21&gt;0),IF($F21&lt;EDATE('Старение'!$C$4,-36),"; срок оплаты больше 3 лет назад",""),""),3,200))</f>
        <v/>
      </c>
    </row>
    <row r="22">
      <c r="A22" s="11" t="n"/>
      <c r="B22" s="12" t="n"/>
      <c r="C22" s="11" t="n"/>
      <c r="D22" s="11" t="n"/>
      <c r="E22" s="13" t="n"/>
      <c r="F22" s="13" t="n"/>
      <c r="G22" s="14" t="n"/>
      <c r="H22" s="14" t="n"/>
      <c r="I22" s="10">
        <f>IF(OR($F22="",$H22=""),"",'Старение'!$C$4-$F22)</f>
        <v/>
      </c>
      <c r="J22" s="11">
        <f>IF($H22="","",IF($H22&lt;0,"аванс/переплата",IF($F22="","без срока",IF($I22&lt;=0,"не просрочено",IF($I22&lt;=30,"0–30",IF($I22&lt;=60,"31–60",IF($I22&lt;=90,"61–90","90+")))))))</f>
        <v/>
      </c>
      <c r="K22" s="11">
        <f>IF($A22="","",MID(IF(SUMPRODUCT(($B$6:$B$505=$B22)*($A$6:$A$505&lt;&gt;$A22))*($B22&lt;&gt;"")&gt;0,"; дубль БИН","")&amp;IF($H22&lt;0,"; кредитовый остаток","")&amp;IF(AND($C22="",$H22&gt;0),"; нет договора","")&amp;IF(AND($F22="",$H22&gt;0),"; нет срока оплаты","")&amp;IF(AND($F22&lt;&gt;"",$H22&gt;0),IF($F22&lt;EDATE('Старение'!$C$4,-36),"; срок оплаты больше 3 лет назад",""),""),3,200))</f>
        <v/>
      </c>
    </row>
    <row r="23">
      <c r="A23" s="11" t="n"/>
      <c r="B23" s="12" t="n"/>
      <c r="C23" s="11" t="n"/>
      <c r="D23" s="11" t="n"/>
      <c r="E23" s="13" t="n"/>
      <c r="F23" s="13" t="n"/>
      <c r="G23" s="14" t="n"/>
      <c r="H23" s="14" t="n"/>
      <c r="I23" s="10">
        <f>IF(OR($F23="",$H23=""),"",'Старение'!$C$4-$F23)</f>
        <v/>
      </c>
      <c r="J23" s="11">
        <f>IF($H23="","",IF($H23&lt;0,"аванс/переплата",IF($F23="","без срока",IF($I23&lt;=0,"не просрочено",IF($I23&lt;=30,"0–30",IF($I23&lt;=60,"31–60",IF($I23&lt;=90,"61–90","90+")))))))</f>
        <v/>
      </c>
      <c r="K23" s="11">
        <f>IF($A23="","",MID(IF(SUMPRODUCT(($B$6:$B$505=$B23)*($A$6:$A$505&lt;&gt;$A23))*($B23&lt;&gt;"")&gt;0,"; дубль БИН","")&amp;IF($H23&lt;0,"; кредитовый остаток","")&amp;IF(AND($C23="",$H23&gt;0),"; нет договора","")&amp;IF(AND($F23="",$H23&gt;0),"; нет срока оплаты","")&amp;IF(AND($F23&lt;&gt;"",$H23&gt;0),IF($F23&lt;EDATE('Старение'!$C$4,-36),"; срок оплаты больше 3 лет назад",""),""),3,200))</f>
        <v/>
      </c>
    </row>
    <row r="24">
      <c r="A24" s="11" t="n"/>
      <c r="B24" s="12" t="n"/>
      <c r="C24" s="11" t="n"/>
      <c r="D24" s="11" t="n"/>
      <c r="E24" s="13" t="n"/>
      <c r="F24" s="13" t="n"/>
      <c r="G24" s="14" t="n"/>
      <c r="H24" s="14" t="n"/>
      <c r="I24" s="10">
        <f>IF(OR($F24="",$H24=""),"",'Старение'!$C$4-$F24)</f>
        <v/>
      </c>
      <c r="J24" s="11">
        <f>IF($H24="","",IF($H24&lt;0,"аванс/переплата",IF($F24="","без срока",IF($I24&lt;=0,"не просрочено",IF($I24&lt;=30,"0–30",IF($I24&lt;=60,"31–60",IF($I24&lt;=90,"61–90","90+")))))))</f>
        <v/>
      </c>
      <c r="K24" s="11">
        <f>IF($A24="","",MID(IF(SUMPRODUCT(($B$6:$B$505=$B24)*($A$6:$A$505&lt;&gt;$A24))*($B24&lt;&gt;"")&gt;0,"; дубль БИН","")&amp;IF($H24&lt;0,"; кредитовый остаток","")&amp;IF(AND($C24="",$H24&gt;0),"; нет договора","")&amp;IF(AND($F24="",$H24&gt;0),"; нет срока оплаты","")&amp;IF(AND($F24&lt;&gt;"",$H24&gt;0),IF($F24&lt;EDATE('Старение'!$C$4,-36),"; срок оплаты больше 3 лет назад",""),""),3,200))</f>
        <v/>
      </c>
    </row>
    <row r="25">
      <c r="A25" s="11" t="n"/>
      <c r="B25" s="12" t="n"/>
      <c r="C25" s="11" t="n"/>
      <c r="D25" s="11" t="n"/>
      <c r="E25" s="13" t="n"/>
      <c r="F25" s="13" t="n"/>
      <c r="G25" s="14" t="n"/>
      <c r="H25" s="14" t="n"/>
      <c r="I25" s="10">
        <f>IF(OR($F25="",$H25=""),"",'Старение'!$C$4-$F25)</f>
        <v/>
      </c>
      <c r="J25" s="11">
        <f>IF($H25="","",IF($H25&lt;0,"аванс/переплата",IF($F25="","без срока",IF($I25&lt;=0,"не просрочено",IF($I25&lt;=30,"0–30",IF($I25&lt;=60,"31–60",IF($I25&lt;=90,"61–90","90+")))))))</f>
        <v/>
      </c>
      <c r="K25" s="11">
        <f>IF($A25="","",MID(IF(SUMPRODUCT(($B$6:$B$505=$B25)*($A$6:$A$505&lt;&gt;$A25))*($B25&lt;&gt;"")&gt;0,"; дубль БИН","")&amp;IF($H25&lt;0,"; кредитовый остаток","")&amp;IF(AND($C25="",$H25&gt;0),"; нет договора","")&amp;IF(AND($F25="",$H25&gt;0),"; нет срока оплаты","")&amp;IF(AND($F25&lt;&gt;"",$H25&gt;0),IF($F25&lt;EDATE('Старение'!$C$4,-36),"; срок оплаты больше 3 лет назад",""),""),3,200))</f>
        <v/>
      </c>
    </row>
    <row r="26">
      <c r="A26" s="11" t="n"/>
      <c r="B26" s="12" t="n"/>
      <c r="C26" s="11" t="n"/>
      <c r="D26" s="11" t="n"/>
      <c r="E26" s="13" t="n"/>
      <c r="F26" s="13" t="n"/>
      <c r="G26" s="14" t="n"/>
      <c r="H26" s="14" t="n"/>
      <c r="I26" s="10">
        <f>IF(OR($F26="",$H26=""),"",'Старение'!$C$4-$F26)</f>
        <v/>
      </c>
      <c r="J26" s="11">
        <f>IF($H26="","",IF($H26&lt;0,"аванс/переплата",IF($F26="","без срока",IF($I26&lt;=0,"не просрочено",IF($I26&lt;=30,"0–30",IF($I26&lt;=60,"31–60",IF($I26&lt;=90,"61–90","90+")))))))</f>
        <v/>
      </c>
      <c r="K26" s="11">
        <f>IF($A26="","",MID(IF(SUMPRODUCT(($B$6:$B$505=$B26)*($A$6:$A$505&lt;&gt;$A26))*($B26&lt;&gt;"")&gt;0,"; дубль БИН","")&amp;IF($H26&lt;0,"; кредитовый остаток","")&amp;IF(AND($C26="",$H26&gt;0),"; нет договора","")&amp;IF(AND($F26="",$H26&gt;0),"; нет срока оплаты","")&amp;IF(AND($F26&lt;&gt;"",$H26&gt;0),IF($F26&lt;EDATE('Старение'!$C$4,-36),"; срок оплаты больше 3 лет назад",""),""),3,200))</f>
        <v/>
      </c>
    </row>
    <row r="27">
      <c r="A27" s="11" t="n"/>
      <c r="B27" s="12" t="n"/>
      <c r="C27" s="11" t="n"/>
      <c r="D27" s="11" t="n"/>
      <c r="E27" s="13" t="n"/>
      <c r="F27" s="13" t="n"/>
      <c r="G27" s="14" t="n"/>
      <c r="H27" s="14" t="n"/>
      <c r="I27" s="10">
        <f>IF(OR($F27="",$H27=""),"",'Старение'!$C$4-$F27)</f>
        <v/>
      </c>
      <c r="J27" s="11">
        <f>IF($H27="","",IF($H27&lt;0,"аванс/переплата",IF($F27="","без срока",IF($I27&lt;=0,"не просрочено",IF($I27&lt;=30,"0–30",IF($I27&lt;=60,"31–60",IF($I27&lt;=90,"61–90","90+")))))))</f>
        <v/>
      </c>
      <c r="K27" s="11">
        <f>IF($A27="","",MID(IF(SUMPRODUCT(($B$6:$B$505=$B27)*($A$6:$A$505&lt;&gt;$A27))*($B27&lt;&gt;"")&gt;0,"; дубль БИН","")&amp;IF($H27&lt;0,"; кредитовый остаток","")&amp;IF(AND($C27="",$H27&gt;0),"; нет договора","")&amp;IF(AND($F27="",$H27&gt;0),"; нет срока оплаты","")&amp;IF(AND($F27&lt;&gt;"",$H27&gt;0),IF($F27&lt;EDATE('Старение'!$C$4,-36),"; срок оплаты больше 3 лет назад",""),""),3,200))</f>
        <v/>
      </c>
    </row>
    <row r="28">
      <c r="A28" s="11" t="n"/>
      <c r="B28" s="12" t="n"/>
      <c r="C28" s="11" t="n"/>
      <c r="D28" s="11" t="n"/>
      <c r="E28" s="13" t="n"/>
      <c r="F28" s="13" t="n"/>
      <c r="G28" s="14" t="n"/>
      <c r="H28" s="14" t="n"/>
      <c r="I28" s="10">
        <f>IF(OR($F28="",$H28=""),"",'Старение'!$C$4-$F28)</f>
        <v/>
      </c>
      <c r="J28" s="11">
        <f>IF($H28="","",IF($H28&lt;0,"аванс/переплата",IF($F28="","без срока",IF($I28&lt;=0,"не просрочено",IF($I28&lt;=30,"0–30",IF($I28&lt;=60,"31–60",IF($I28&lt;=90,"61–90","90+")))))))</f>
        <v/>
      </c>
      <c r="K28" s="11">
        <f>IF($A28="","",MID(IF(SUMPRODUCT(($B$6:$B$505=$B28)*($A$6:$A$505&lt;&gt;$A28))*($B28&lt;&gt;"")&gt;0,"; дубль БИН","")&amp;IF($H28&lt;0,"; кредитовый остаток","")&amp;IF(AND($C28="",$H28&gt;0),"; нет договора","")&amp;IF(AND($F28="",$H28&gt;0),"; нет срока оплаты","")&amp;IF(AND($F28&lt;&gt;"",$H28&gt;0),IF($F28&lt;EDATE('Старение'!$C$4,-36),"; срок оплаты больше 3 лет назад",""),""),3,200))</f>
        <v/>
      </c>
    </row>
    <row r="29">
      <c r="A29" s="11" t="n"/>
      <c r="B29" s="12" t="n"/>
      <c r="C29" s="11" t="n"/>
      <c r="D29" s="11" t="n"/>
      <c r="E29" s="13" t="n"/>
      <c r="F29" s="13" t="n"/>
      <c r="G29" s="14" t="n"/>
      <c r="H29" s="14" t="n"/>
      <c r="I29" s="10">
        <f>IF(OR($F29="",$H29=""),"",'Старение'!$C$4-$F29)</f>
        <v/>
      </c>
      <c r="J29" s="11">
        <f>IF($H29="","",IF($H29&lt;0,"аванс/переплата",IF($F29="","без срока",IF($I29&lt;=0,"не просрочено",IF($I29&lt;=30,"0–30",IF($I29&lt;=60,"31–60",IF($I29&lt;=90,"61–90","90+")))))))</f>
        <v/>
      </c>
      <c r="K29" s="11">
        <f>IF($A29="","",MID(IF(SUMPRODUCT(($B$6:$B$505=$B29)*($A$6:$A$505&lt;&gt;$A29))*($B29&lt;&gt;"")&gt;0,"; дубль БИН","")&amp;IF($H29&lt;0,"; кредитовый остаток","")&amp;IF(AND($C29="",$H29&gt;0),"; нет договора","")&amp;IF(AND($F29="",$H29&gt;0),"; нет срока оплаты","")&amp;IF(AND($F29&lt;&gt;"",$H29&gt;0),IF($F29&lt;EDATE('Старение'!$C$4,-36),"; срок оплаты больше 3 лет назад",""),""),3,200))</f>
        <v/>
      </c>
    </row>
    <row r="30">
      <c r="A30" s="11" t="n"/>
      <c r="B30" s="12" t="n"/>
      <c r="C30" s="11" t="n"/>
      <c r="D30" s="11" t="n"/>
      <c r="E30" s="13" t="n"/>
      <c r="F30" s="13" t="n"/>
      <c r="G30" s="14" t="n"/>
      <c r="H30" s="14" t="n"/>
      <c r="I30" s="10">
        <f>IF(OR($F30="",$H30=""),"",'Старение'!$C$4-$F30)</f>
        <v/>
      </c>
      <c r="J30" s="11">
        <f>IF($H30="","",IF($H30&lt;0,"аванс/переплата",IF($F30="","без срока",IF($I30&lt;=0,"не просрочено",IF($I30&lt;=30,"0–30",IF($I30&lt;=60,"31–60",IF($I30&lt;=90,"61–90","90+")))))))</f>
        <v/>
      </c>
      <c r="K30" s="11">
        <f>IF($A30="","",MID(IF(SUMPRODUCT(($B$6:$B$505=$B30)*($A$6:$A$505&lt;&gt;$A30))*($B30&lt;&gt;"")&gt;0,"; дубль БИН","")&amp;IF($H30&lt;0,"; кредитовый остаток","")&amp;IF(AND($C30="",$H30&gt;0),"; нет договора","")&amp;IF(AND($F30="",$H30&gt;0),"; нет срока оплаты","")&amp;IF(AND($F30&lt;&gt;"",$H30&gt;0),IF($F30&lt;EDATE('Старение'!$C$4,-36),"; срок оплаты больше 3 лет назад",""),""),3,200))</f>
        <v/>
      </c>
    </row>
    <row r="31">
      <c r="A31" s="11" t="n"/>
      <c r="B31" s="12" t="n"/>
      <c r="C31" s="11" t="n"/>
      <c r="D31" s="11" t="n"/>
      <c r="E31" s="13" t="n"/>
      <c r="F31" s="13" t="n"/>
      <c r="G31" s="14" t="n"/>
      <c r="H31" s="14" t="n"/>
      <c r="I31" s="10">
        <f>IF(OR($F31="",$H31=""),"",'Старение'!$C$4-$F31)</f>
        <v/>
      </c>
      <c r="J31" s="11">
        <f>IF($H31="","",IF($H31&lt;0,"аванс/переплата",IF($F31="","без срока",IF($I31&lt;=0,"не просрочено",IF($I31&lt;=30,"0–30",IF($I31&lt;=60,"31–60",IF($I31&lt;=90,"61–90","90+")))))))</f>
        <v/>
      </c>
      <c r="K31" s="11">
        <f>IF($A31="","",MID(IF(SUMPRODUCT(($B$6:$B$505=$B31)*($A$6:$A$505&lt;&gt;$A31))*($B31&lt;&gt;"")&gt;0,"; дубль БИН","")&amp;IF($H31&lt;0,"; кредитовый остаток","")&amp;IF(AND($C31="",$H31&gt;0),"; нет договора","")&amp;IF(AND($F31="",$H31&gt;0),"; нет срока оплаты","")&amp;IF(AND($F31&lt;&gt;"",$H31&gt;0),IF($F31&lt;EDATE('Старение'!$C$4,-36),"; срок оплаты больше 3 лет назад",""),""),3,200))</f>
        <v/>
      </c>
    </row>
    <row r="32">
      <c r="A32" s="11" t="n"/>
      <c r="B32" s="12" t="n"/>
      <c r="C32" s="11" t="n"/>
      <c r="D32" s="11" t="n"/>
      <c r="E32" s="13" t="n"/>
      <c r="F32" s="13" t="n"/>
      <c r="G32" s="14" t="n"/>
      <c r="H32" s="14" t="n"/>
      <c r="I32" s="10">
        <f>IF(OR($F32="",$H32=""),"",'Старение'!$C$4-$F32)</f>
        <v/>
      </c>
      <c r="J32" s="11">
        <f>IF($H32="","",IF($H32&lt;0,"аванс/переплата",IF($F32="","без срока",IF($I32&lt;=0,"не просрочено",IF($I32&lt;=30,"0–30",IF($I32&lt;=60,"31–60",IF($I32&lt;=90,"61–90","90+")))))))</f>
        <v/>
      </c>
      <c r="K32" s="11">
        <f>IF($A32="","",MID(IF(SUMPRODUCT(($B$6:$B$505=$B32)*($A$6:$A$505&lt;&gt;$A32))*($B32&lt;&gt;"")&gt;0,"; дубль БИН","")&amp;IF($H32&lt;0,"; кредитовый остаток","")&amp;IF(AND($C32="",$H32&gt;0),"; нет договора","")&amp;IF(AND($F32="",$H32&gt;0),"; нет срока оплаты","")&amp;IF(AND($F32&lt;&gt;"",$H32&gt;0),IF($F32&lt;EDATE('Старение'!$C$4,-36),"; срок оплаты больше 3 лет назад",""),""),3,200))</f>
        <v/>
      </c>
    </row>
    <row r="33">
      <c r="A33" s="11" t="n"/>
      <c r="B33" s="12" t="n"/>
      <c r="C33" s="11" t="n"/>
      <c r="D33" s="11" t="n"/>
      <c r="E33" s="13" t="n"/>
      <c r="F33" s="13" t="n"/>
      <c r="G33" s="14" t="n"/>
      <c r="H33" s="14" t="n"/>
      <c r="I33" s="10">
        <f>IF(OR($F33="",$H33=""),"",'Старение'!$C$4-$F33)</f>
        <v/>
      </c>
      <c r="J33" s="11">
        <f>IF($H33="","",IF($H33&lt;0,"аванс/переплата",IF($F33="","без срока",IF($I33&lt;=0,"не просрочено",IF($I33&lt;=30,"0–30",IF($I33&lt;=60,"31–60",IF($I33&lt;=90,"61–90","90+")))))))</f>
        <v/>
      </c>
      <c r="K33" s="11">
        <f>IF($A33="","",MID(IF(SUMPRODUCT(($B$6:$B$505=$B33)*($A$6:$A$505&lt;&gt;$A33))*($B33&lt;&gt;"")&gt;0,"; дубль БИН","")&amp;IF($H33&lt;0,"; кредитовый остаток","")&amp;IF(AND($C33="",$H33&gt;0),"; нет договора","")&amp;IF(AND($F33="",$H33&gt;0),"; нет срока оплаты","")&amp;IF(AND($F33&lt;&gt;"",$H33&gt;0),IF($F33&lt;EDATE('Старение'!$C$4,-36),"; срок оплаты больше 3 лет назад",""),""),3,200))</f>
        <v/>
      </c>
    </row>
    <row r="34">
      <c r="A34" s="11" t="n"/>
      <c r="B34" s="12" t="n"/>
      <c r="C34" s="11" t="n"/>
      <c r="D34" s="11" t="n"/>
      <c r="E34" s="13" t="n"/>
      <c r="F34" s="13" t="n"/>
      <c r="G34" s="14" t="n"/>
      <c r="H34" s="14" t="n"/>
      <c r="I34" s="10">
        <f>IF(OR($F34="",$H34=""),"",'Старение'!$C$4-$F34)</f>
        <v/>
      </c>
      <c r="J34" s="11">
        <f>IF($H34="","",IF($H34&lt;0,"аванс/переплата",IF($F34="","без срока",IF($I34&lt;=0,"не просрочено",IF($I34&lt;=30,"0–30",IF($I34&lt;=60,"31–60",IF($I34&lt;=90,"61–90","90+")))))))</f>
        <v/>
      </c>
      <c r="K34" s="11">
        <f>IF($A34="","",MID(IF(SUMPRODUCT(($B$6:$B$505=$B34)*($A$6:$A$505&lt;&gt;$A34))*($B34&lt;&gt;"")&gt;0,"; дубль БИН","")&amp;IF($H34&lt;0,"; кредитовый остаток","")&amp;IF(AND($C34="",$H34&gt;0),"; нет договора","")&amp;IF(AND($F34="",$H34&gt;0),"; нет срока оплаты","")&amp;IF(AND($F34&lt;&gt;"",$H34&gt;0),IF($F34&lt;EDATE('Старение'!$C$4,-36),"; срок оплаты больше 3 лет назад",""),""),3,200))</f>
        <v/>
      </c>
    </row>
    <row r="35">
      <c r="A35" s="11" t="n"/>
      <c r="B35" s="12" t="n"/>
      <c r="C35" s="11" t="n"/>
      <c r="D35" s="11" t="n"/>
      <c r="E35" s="13" t="n"/>
      <c r="F35" s="13" t="n"/>
      <c r="G35" s="14" t="n"/>
      <c r="H35" s="14" t="n"/>
      <c r="I35" s="10">
        <f>IF(OR($F35="",$H35=""),"",'Старение'!$C$4-$F35)</f>
        <v/>
      </c>
      <c r="J35" s="11">
        <f>IF($H35="","",IF($H35&lt;0,"аванс/переплата",IF($F35="","без срока",IF($I35&lt;=0,"не просрочено",IF($I35&lt;=30,"0–30",IF($I35&lt;=60,"31–60",IF($I35&lt;=90,"61–90","90+")))))))</f>
        <v/>
      </c>
      <c r="K35" s="11">
        <f>IF($A35="","",MID(IF(SUMPRODUCT(($B$6:$B$505=$B35)*($A$6:$A$505&lt;&gt;$A35))*($B35&lt;&gt;"")&gt;0,"; дубль БИН","")&amp;IF($H35&lt;0,"; кредитовый остаток","")&amp;IF(AND($C35="",$H35&gt;0),"; нет договора","")&amp;IF(AND($F35="",$H35&gt;0),"; нет срока оплаты","")&amp;IF(AND($F35&lt;&gt;"",$H35&gt;0),IF($F35&lt;EDATE('Старение'!$C$4,-36),"; срок оплаты больше 3 лет назад",""),""),3,200))</f>
        <v/>
      </c>
    </row>
    <row r="36">
      <c r="A36" s="11" t="n"/>
      <c r="B36" s="12" t="n"/>
      <c r="C36" s="11" t="n"/>
      <c r="D36" s="11" t="n"/>
      <c r="E36" s="13" t="n"/>
      <c r="F36" s="13" t="n"/>
      <c r="G36" s="14" t="n"/>
      <c r="H36" s="14" t="n"/>
      <c r="I36" s="10">
        <f>IF(OR($F36="",$H36=""),"",'Старение'!$C$4-$F36)</f>
        <v/>
      </c>
      <c r="J36" s="11">
        <f>IF($H36="","",IF($H36&lt;0,"аванс/переплата",IF($F36="","без срока",IF($I36&lt;=0,"не просрочено",IF($I36&lt;=30,"0–30",IF($I36&lt;=60,"31–60",IF($I36&lt;=90,"61–90","90+")))))))</f>
        <v/>
      </c>
      <c r="K36" s="11">
        <f>IF($A36="","",MID(IF(SUMPRODUCT(($B$6:$B$505=$B36)*($A$6:$A$505&lt;&gt;$A36))*($B36&lt;&gt;"")&gt;0,"; дубль БИН","")&amp;IF($H36&lt;0,"; кредитовый остаток","")&amp;IF(AND($C36="",$H36&gt;0),"; нет договора","")&amp;IF(AND($F36="",$H36&gt;0),"; нет срока оплаты","")&amp;IF(AND($F36&lt;&gt;"",$H36&gt;0),IF($F36&lt;EDATE('Старение'!$C$4,-36),"; срок оплаты больше 3 лет назад",""),""),3,200))</f>
        <v/>
      </c>
    </row>
    <row r="37">
      <c r="A37" s="11" t="n"/>
      <c r="B37" s="12" t="n"/>
      <c r="C37" s="11" t="n"/>
      <c r="D37" s="11" t="n"/>
      <c r="E37" s="13" t="n"/>
      <c r="F37" s="13" t="n"/>
      <c r="G37" s="14" t="n"/>
      <c r="H37" s="14" t="n"/>
      <c r="I37" s="10">
        <f>IF(OR($F37="",$H37=""),"",'Старение'!$C$4-$F37)</f>
        <v/>
      </c>
      <c r="J37" s="11">
        <f>IF($H37="","",IF($H37&lt;0,"аванс/переплата",IF($F37="","без срока",IF($I37&lt;=0,"не просрочено",IF($I37&lt;=30,"0–30",IF($I37&lt;=60,"31–60",IF($I37&lt;=90,"61–90","90+")))))))</f>
        <v/>
      </c>
      <c r="K37" s="11">
        <f>IF($A37="","",MID(IF(SUMPRODUCT(($B$6:$B$505=$B37)*($A$6:$A$505&lt;&gt;$A37))*($B37&lt;&gt;"")&gt;0,"; дубль БИН","")&amp;IF($H37&lt;0,"; кредитовый остаток","")&amp;IF(AND($C37="",$H37&gt;0),"; нет договора","")&amp;IF(AND($F37="",$H37&gt;0),"; нет срока оплаты","")&amp;IF(AND($F37&lt;&gt;"",$H37&gt;0),IF($F37&lt;EDATE('Старение'!$C$4,-36),"; срок оплаты больше 3 лет назад",""),""),3,200))</f>
        <v/>
      </c>
    </row>
    <row r="38">
      <c r="A38" s="11" t="n"/>
      <c r="B38" s="12" t="n"/>
      <c r="C38" s="11" t="n"/>
      <c r="D38" s="11" t="n"/>
      <c r="E38" s="13" t="n"/>
      <c r="F38" s="13" t="n"/>
      <c r="G38" s="14" t="n"/>
      <c r="H38" s="14" t="n"/>
      <c r="I38" s="10">
        <f>IF(OR($F38="",$H38=""),"",'Старение'!$C$4-$F38)</f>
        <v/>
      </c>
      <c r="J38" s="11">
        <f>IF($H38="","",IF($H38&lt;0,"аванс/переплата",IF($F38="","без срока",IF($I38&lt;=0,"не просрочено",IF($I38&lt;=30,"0–30",IF($I38&lt;=60,"31–60",IF($I38&lt;=90,"61–90","90+")))))))</f>
        <v/>
      </c>
      <c r="K38" s="11">
        <f>IF($A38="","",MID(IF(SUMPRODUCT(($B$6:$B$505=$B38)*($A$6:$A$505&lt;&gt;$A38))*($B38&lt;&gt;"")&gt;0,"; дубль БИН","")&amp;IF($H38&lt;0,"; кредитовый остаток","")&amp;IF(AND($C38="",$H38&gt;0),"; нет договора","")&amp;IF(AND($F38="",$H38&gt;0),"; нет срока оплаты","")&amp;IF(AND($F38&lt;&gt;"",$H38&gt;0),IF($F38&lt;EDATE('Старение'!$C$4,-36),"; срок оплаты больше 3 лет назад",""),""),3,200))</f>
        <v/>
      </c>
    </row>
    <row r="39">
      <c r="A39" s="11" t="n"/>
      <c r="B39" s="12" t="n"/>
      <c r="C39" s="11" t="n"/>
      <c r="D39" s="11" t="n"/>
      <c r="E39" s="13" t="n"/>
      <c r="F39" s="13" t="n"/>
      <c r="G39" s="14" t="n"/>
      <c r="H39" s="14" t="n"/>
      <c r="I39" s="10">
        <f>IF(OR($F39="",$H39=""),"",'Старение'!$C$4-$F39)</f>
        <v/>
      </c>
      <c r="J39" s="11">
        <f>IF($H39="","",IF($H39&lt;0,"аванс/переплата",IF($F39="","без срока",IF($I39&lt;=0,"не просрочено",IF($I39&lt;=30,"0–30",IF($I39&lt;=60,"31–60",IF($I39&lt;=90,"61–90","90+")))))))</f>
        <v/>
      </c>
      <c r="K39" s="11">
        <f>IF($A39="","",MID(IF(SUMPRODUCT(($B$6:$B$505=$B39)*($A$6:$A$505&lt;&gt;$A39))*($B39&lt;&gt;"")&gt;0,"; дубль БИН","")&amp;IF($H39&lt;0,"; кредитовый остаток","")&amp;IF(AND($C39="",$H39&gt;0),"; нет договора","")&amp;IF(AND($F39="",$H39&gt;0),"; нет срока оплаты","")&amp;IF(AND($F39&lt;&gt;"",$H39&gt;0),IF($F39&lt;EDATE('Старение'!$C$4,-36),"; срок оплаты больше 3 лет назад",""),""),3,200))</f>
        <v/>
      </c>
    </row>
    <row r="40">
      <c r="A40" s="11" t="n"/>
      <c r="B40" s="12" t="n"/>
      <c r="C40" s="11" t="n"/>
      <c r="D40" s="11" t="n"/>
      <c r="E40" s="13" t="n"/>
      <c r="F40" s="13" t="n"/>
      <c r="G40" s="14" t="n"/>
      <c r="H40" s="14" t="n"/>
      <c r="I40" s="10">
        <f>IF(OR($F40="",$H40=""),"",'Старение'!$C$4-$F40)</f>
        <v/>
      </c>
      <c r="J40" s="11">
        <f>IF($H40="","",IF($H40&lt;0,"аванс/переплата",IF($F40="","без срока",IF($I40&lt;=0,"не просрочено",IF($I40&lt;=30,"0–30",IF($I40&lt;=60,"31–60",IF($I40&lt;=90,"61–90","90+")))))))</f>
        <v/>
      </c>
      <c r="K40" s="11">
        <f>IF($A40="","",MID(IF(SUMPRODUCT(($B$6:$B$505=$B40)*($A$6:$A$505&lt;&gt;$A40))*($B40&lt;&gt;"")&gt;0,"; дубль БИН","")&amp;IF($H40&lt;0,"; кредитовый остаток","")&amp;IF(AND($C40="",$H40&gt;0),"; нет договора","")&amp;IF(AND($F40="",$H40&gt;0),"; нет срока оплаты","")&amp;IF(AND($F40&lt;&gt;"",$H40&gt;0),IF($F40&lt;EDATE('Старение'!$C$4,-36),"; срок оплаты больше 3 лет назад",""),""),3,200))</f>
        <v/>
      </c>
    </row>
    <row r="41">
      <c r="A41" s="11" t="n"/>
      <c r="B41" s="12" t="n"/>
      <c r="C41" s="11" t="n"/>
      <c r="D41" s="11" t="n"/>
      <c r="E41" s="13" t="n"/>
      <c r="F41" s="13" t="n"/>
      <c r="G41" s="14" t="n"/>
      <c r="H41" s="14" t="n"/>
      <c r="I41" s="10">
        <f>IF(OR($F41="",$H41=""),"",'Старение'!$C$4-$F41)</f>
        <v/>
      </c>
      <c r="J41" s="11">
        <f>IF($H41="","",IF($H41&lt;0,"аванс/переплата",IF($F41="","без срока",IF($I41&lt;=0,"не просрочено",IF($I41&lt;=30,"0–30",IF($I41&lt;=60,"31–60",IF($I41&lt;=90,"61–90","90+")))))))</f>
        <v/>
      </c>
      <c r="K41" s="11">
        <f>IF($A41="","",MID(IF(SUMPRODUCT(($B$6:$B$505=$B41)*($A$6:$A$505&lt;&gt;$A41))*($B41&lt;&gt;"")&gt;0,"; дубль БИН","")&amp;IF($H41&lt;0,"; кредитовый остаток","")&amp;IF(AND($C41="",$H41&gt;0),"; нет договора","")&amp;IF(AND($F41="",$H41&gt;0),"; нет срока оплаты","")&amp;IF(AND($F41&lt;&gt;"",$H41&gt;0),IF($F41&lt;EDATE('Старение'!$C$4,-36),"; срок оплаты больше 3 лет назад",""),""),3,200))</f>
        <v/>
      </c>
    </row>
    <row r="42">
      <c r="A42" s="11" t="n"/>
      <c r="B42" s="12" t="n"/>
      <c r="C42" s="11" t="n"/>
      <c r="D42" s="11" t="n"/>
      <c r="E42" s="13" t="n"/>
      <c r="F42" s="13" t="n"/>
      <c r="G42" s="14" t="n"/>
      <c r="H42" s="14" t="n"/>
      <c r="I42" s="10">
        <f>IF(OR($F42="",$H42=""),"",'Старение'!$C$4-$F42)</f>
        <v/>
      </c>
      <c r="J42" s="11">
        <f>IF($H42="","",IF($H42&lt;0,"аванс/переплата",IF($F42="","без срока",IF($I42&lt;=0,"не просрочено",IF($I42&lt;=30,"0–30",IF($I42&lt;=60,"31–60",IF($I42&lt;=90,"61–90","90+")))))))</f>
        <v/>
      </c>
      <c r="K42" s="11">
        <f>IF($A42="","",MID(IF(SUMPRODUCT(($B$6:$B$505=$B42)*($A$6:$A$505&lt;&gt;$A42))*($B42&lt;&gt;"")&gt;0,"; дубль БИН","")&amp;IF($H42&lt;0,"; кредитовый остаток","")&amp;IF(AND($C42="",$H42&gt;0),"; нет договора","")&amp;IF(AND($F42="",$H42&gt;0),"; нет срока оплаты","")&amp;IF(AND($F42&lt;&gt;"",$H42&gt;0),IF($F42&lt;EDATE('Старение'!$C$4,-36),"; срок оплаты больше 3 лет назад",""),""),3,200))</f>
        <v/>
      </c>
    </row>
    <row r="43">
      <c r="A43" s="11" t="n"/>
      <c r="B43" s="12" t="n"/>
      <c r="C43" s="11" t="n"/>
      <c r="D43" s="11" t="n"/>
      <c r="E43" s="13" t="n"/>
      <c r="F43" s="13" t="n"/>
      <c r="G43" s="14" t="n"/>
      <c r="H43" s="14" t="n"/>
      <c r="I43" s="10">
        <f>IF(OR($F43="",$H43=""),"",'Старение'!$C$4-$F43)</f>
        <v/>
      </c>
      <c r="J43" s="11">
        <f>IF($H43="","",IF($H43&lt;0,"аванс/переплата",IF($F43="","без срока",IF($I43&lt;=0,"не просрочено",IF($I43&lt;=30,"0–30",IF($I43&lt;=60,"31–60",IF($I43&lt;=90,"61–90","90+")))))))</f>
        <v/>
      </c>
      <c r="K43" s="11">
        <f>IF($A43="","",MID(IF(SUMPRODUCT(($B$6:$B$505=$B43)*($A$6:$A$505&lt;&gt;$A43))*($B43&lt;&gt;"")&gt;0,"; дубль БИН","")&amp;IF($H43&lt;0,"; кредитовый остаток","")&amp;IF(AND($C43="",$H43&gt;0),"; нет договора","")&amp;IF(AND($F43="",$H43&gt;0),"; нет срока оплаты","")&amp;IF(AND($F43&lt;&gt;"",$H43&gt;0),IF($F43&lt;EDATE('Старение'!$C$4,-36),"; срок оплаты больше 3 лет назад",""),""),3,200))</f>
        <v/>
      </c>
    </row>
    <row r="44">
      <c r="A44" s="11" t="n"/>
      <c r="B44" s="12" t="n"/>
      <c r="C44" s="11" t="n"/>
      <c r="D44" s="11" t="n"/>
      <c r="E44" s="13" t="n"/>
      <c r="F44" s="13" t="n"/>
      <c r="G44" s="14" t="n"/>
      <c r="H44" s="14" t="n"/>
      <c r="I44" s="10">
        <f>IF(OR($F44="",$H44=""),"",'Старение'!$C$4-$F44)</f>
        <v/>
      </c>
      <c r="J44" s="11">
        <f>IF($H44="","",IF($H44&lt;0,"аванс/переплата",IF($F44="","без срока",IF($I44&lt;=0,"не просрочено",IF($I44&lt;=30,"0–30",IF($I44&lt;=60,"31–60",IF($I44&lt;=90,"61–90","90+")))))))</f>
        <v/>
      </c>
      <c r="K44" s="11">
        <f>IF($A44="","",MID(IF(SUMPRODUCT(($B$6:$B$505=$B44)*($A$6:$A$505&lt;&gt;$A44))*($B44&lt;&gt;"")&gt;0,"; дубль БИН","")&amp;IF($H44&lt;0,"; кредитовый остаток","")&amp;IF(AND($C44="",$H44&gt;0),"; нет договора","")&amp;IF(AND($F44="",$H44&gt;0),"; нет срока оплаты","")&amp;IF(AND($F44&lt;&gt;"",$H44&gt;0),IF($F44&lt;EDATE('Старение'!$C$4,-36),"; срок оплаты больше 3 лет назад",""),""),3,200))</f>
        <v/>
      </c>
    </row>
    <row r="45">
      <c r="A45" s="11" t="n"/>
      <c r="B45" s="12" t="n"/>
      <c r="C45" s="11" t="n"/>
      <c r="D45" s="11" t="n"/>
      <c r="E45" s="13" t="n"/>
      <c r="F45" s="13" t="n"/>
      <c r="G45" s="14" t="n"/>
      <c r="H45" s="14" t="n"/>
      <c r="I45" s="10">
        <f>IF(OR($F45="",$H45=""),"",'Старение'!$C$4-$F45)</f>
        <v/>
      </c>
      <c r="J45" s="11">
        <f>IF($H45="","",IF($H45&lt;0,"аванс/переплата",IF($F45="","без срока",IF($I45&lt;=0,"не просрочено",IF($I45&lt;=30,"0–30",IF($I45&lt;=60,"31–60",IF($I45&lt;=90,"61–90","90+")))))))</f>
        <v/>
      </c>
      <c r="K45" s="11">
        <f>IF($A45="","",MID(IF(SUMPRODUCT(($B$6:$B$505=$B45)*($A$6:$A$505&lt;&gt;$A45))*($B45&lt;&gt;"")&gt;0,"; дубль БИН","")&amp;IF($H45&lt;0,"; кредитовый остаток","")&amp;IF(AND($C45="",$H45&gt;0),"; нет договора","")&amp;IF(AND($F45="",$H45&gt;0),"; нет срока оплаты","")&amp;IF(AND($F45&lt;&gt;"",$H45&gt;0),IF($F45&lt;EDATE('Старение'!$C$4,-36),"; срок оплаты больше 3 лет назад",""),""),3,200))</f>
        <v/>
      </c>
    </row>
    <row r="46">
      <c r="A46" s="11" t="n"/>
      <c r="B46" s="12" t="n"/>
      <c r="C46" s="11" t="n"/>
      <c r="D46" s="11" t="n"/>
      <c r="E46" s="13" t="n"/>
      <c r="F46" s="13" t="n"/>
      <c r="G46" s="14" t="n"/>
      <c r="H46" s="14" t="n"/>
      <c r="I46" s="10">
        <f>IF(OR($F46="",$H46=""),"",'Старение'!$C$4-$F46)</f>
        <v/>
      </c>
      <c r="J46" s="11">
        <f>IF($H46="","",IF($H46&lt;0,"аванс/переплата",IF($F46="","без срока",IF($I46&lt;=0,"не просрочено",IF($I46&lt;=30,"0–30",IF($I46&lt;=60,"31–60",IF($I46&lt;=90,"61–90","90+")))))))</f>
        <v/>
      </c>
      <c r="K46" s="11">
        <f>IF($A46="","",MID(IF(SUMPRODUCT(($B$6:$B$505=$B46)*($A$6:$A$505&lt;&gt;$A46))*($B46&lt;&gt;"")&gt;0,"; дубль БИН","")&amp;IF($H46&lt;0,"; кредитовый остаток","")&amp;IF(AND($C46="",$H46&gt;0),"; нет договора","")&amp;IF(AND($F46="",$H46&gt;0),"; нет срока оплаты","")&amp;IF(AND($F46&lt;&gt;"",$H46&gt;0),IF($F46&lt;EDATE('Старение'!$C$4,-36),"; срок оплаты больше 3 лет назад",""),""),3,200))</f>
        <v/>
      </c>
    </row>
    <row r="47">
      <c r="A47" s="11" t="n"/>
      <c r="B47" s="12" t="n"/>
      <c r="C47" s="11" t="n"/>
      <c r="D47" s="11" t="n"/>
      <c r="E47" s="13" t="n"/>
      <c r="F47" s="13" t="n"/>
      <c r="G47" s="14" t="n"/>
      <c r="H47" s="14" t="n"/>
      <c r="I47" s="10">
        <f>IF(OR($F47="",$H47=""),"",'Старение'!$C$4-$F47)</f>
        <v/>
      </c>
      <c r="J47" s="11">
        <f>IF($H47="","",IF($H47&lt;0,"аванс/переплата",IF($F47="","без срока",IF($I47&lt;=0,"не просрочено",IF($I47&lt;=30,"0–30",IF($I47&lt;=60,"31–60",IF($I47&lt;=90,"61–90","90+")))))))</f>
        <v/>
      </c>
      <c r="K47" s="11">
        <f>IF($A47="","",MID(IF(SUMPRODUCT(($B$6:$B$505=$B47)*($A$6:$A$505&lt;&gt;$A47))*($B47&lt;&gt;"")&gt;0,"; дубль БИН","")&amp;IF($H47&lt;0,"; кредитовый остаток","")&amp;IF(AND($C47="",$H47&gt;0),"; нет договора","")&amp;IF(AND($F47="",$H47&gt;0),"; нет срока оплаты","")&amp;IF(AND($F47&lt;&gt;"",$H47&gt;0),IF($F47&lt;EDATE('Старение'!$C$4,-36),"; срок оплаты больше 3 лет назад",""),""),3,200))</f>
        <v/>
      </c>
    </row>
    <row r="48">
      <c r="A48" s="11" t="n"/>
      <c r="B48" s="12" t="n"/>
      <c r="C48" s="11" t="n"/>
      <c r="D48" s="11" t="n"/>
      <c r="E48" s="13" t="n"/>
      <c r="F48" s="13" t="n"/>
      <c r="G48" s="14" t="n"/>
      <c r="H48" s="14" t="n"/>
      <c r="I48" s="10">
        <f>IF(OR($F48="",$H48=""),"",'Старение'!$C$4-$F48)</f>
        <v/>
      </c>
      <c r="J48" s="11">
        <f>IF($H48="","",IF($H48&lt;0,"аванс/переплата",IF($F48="","без срока",IF($I48&lt;=0,"не просрочено",IF($I48&lt;=30,"0–30",IF($I48&lt;=60,"31–60",IF($I48&lt;=90,"61–90","90+")))))))</f>
        <v/>
      </c>
      <c r="K48" s="11">
        <f>IF($A48="","",MID(IF(SUMPRODUCT(($B$6:$B$505=$B48)*($A$6:$A$505&lt;&gt;$A48))*($B48&lt;&gt;"")&gt;0,"; дубль БИН","")&amp;IF($H48&lt;0,"; кредитовый остаток","")&amp;IF(AND($C48="",$H48&gt;0),"; нет договора","")&amp;IF(AND($F48="",$H48&gt;0),"; нет срока оплаты","")&amp;IF(AND($F48&lt;&gt;"",$H48&gt;0),IF($F48&lt;EDATE('Старение'!$C$4,-36),"; срок оплаты больше 3 лет назад",""),""),3,200))</f>
        <v/>
      </c>
    </row>
    <row r="49">
      <c r="A49" s="11" t="n"/>
      <c r="B49" s="12" t="n"/>
      <c r="C49" s="11" t="n"/>
      <c r="D49" s="11" t="n"/>
      <c r="E49" s="13" t="n"/>
      <c r="F49" s="13" t="n"/>
      <c r="G49" s="14" t="n"/>
      <c r="H49" s="14" t="n"/>
      <c r="I49" s="10">
        <f>IF(OR($F49="",$H49=""),"",'Старение'!$C$4-$F49)</f>
        <v/>
      </c>
      <c r="J49" s="11">
        <f>IF($H49="","",IF($H49&lt;0,"аванс/переплата",IF($F49="","без срока",IF($I49&lt;=0,"не просрочено",IF($I49&lt;=30,"0–30",IF($I49&lt;=60,"31–60",IF($I49&lt;=90,"61–90","90+")))))))</f>
        <v/>
      </c>
      <c r="K49" s="11">
        <f>IF($A49="","",MID(IF(SUMPRODUCT(($B$6:$B$505=$B49)*($A$6:$A$505&lt;&gt;$A49))*($B49&lt;&gt;"")&gt;0,"; дубль БИН","")&amp;IF($H49&lt;0,"; кредитовый остаток","")&amp;IF(AND($C49="",$H49&gt;0),"; нет договора","")&amp;IF(AND($F49="",$H49&gt;0),"; нет срока оплаты","")&amp;IF(AND($F49&lt;&gt;"",$H49&gt;0),IF($F49&lt;EDATE('Старение'!$C$4,-36),"; срок оплаты больше 3 лет назад",""),""),3,200))</f>
        <v/>
      </c>
    </row>
    <row r="50">
      <c r="A50" s="11" t="n"/>
      <c r="B50" s="12" t="n"/>
      <c r="C50" s="11" t="n"/>
      <c r="D50" s="11" t="n"/>
      <c r="E50" s="13" t="n"/>
      <c r="F50" s="13" t="n"/>
      <c r="G50" s="14" t="n"/>
      <c r="H50" s="14" t="n"/>
      <c r="I50" s="10">
        <f>IF(OR($F50="",$H50=""),"",'Старение'!$C$4-$F50)</f>
        <v/>
      </c>
      <c r="J50" s="11">
        <f>IF($H50="","",IF($H50&lt;0,"аванс/переплата",IF($F50="","без срока",IF($I50&lt;=0,"не просрочено",IF($I50&lt;=30,"0–30",IF($I50&lt;=60,"31–60",IF($I50&lt;=90,"61–90","90+")))))))</f>
        <v/>
      </c>
      <c r="K50" s="11">
        <f>IF($A50="","",MID(IF(SUMPRODUCT(($B$6:$B$505=$B50)*($A$6:$A$505&lt;&gt;$A50))*($B50&lt;&gt;"")&gt;0,"; дубль БИН","")&amp;IF($H50&lt;0,"; кредитовый остаток","")&amp;IF(AND($C50="",$H50&gt;0),"; нет договора","")&amp;IF(AND($F50="",$H50&gt;0),"; нет срока оплаты","")&amp;IF(AND($F50&lt;&gt;"",$H50&gt;0),IF($F50&lt;EDATE('Старение'!$C$4,-36),"; срок оплаты больше 3 лет назад",""),""),3,200))</f>
        <v/>
      </c>
    </row>
    <row r="51">
      <c r="A51" s="11" t="n"/>
      <c r="B51" s="12" t="n"/>
      <c r="C51" s="11" t="n"/>
      <c r="D51" s="11" t="n"/>
      <c r="E51" s="13" t="n"/>
      <c r="F51" s="13" t="n"/>
      <c r="G51" s="14" t="n"/>
      <c r="H51" s="14" t="n"/>
      <c r="I51" s="10">
        <f>IF(OR($F51="",$H51=""),"",'Старение'!$C$4-$F51)</f>
        <v/>
      </c>
      <c r="J51" s="11">
        <f>IF($H51="","",IF($H51&lt;0,"аванс/переплата",IF($F51="","без срока",IF($I51&lt;=0,"не просрочено",IF($I51&lt;=30,"0–30",IF($I51&lt;=60,"31–60",IF($I51&lt;=90,"61–90","90+")))))))</f>
        <v/>
      </c>
      <c r="K51" s="11">
        <f>IF($A51="","",MID(IF(SUMPRODUCT(($B$6:$B$505=$B51)*($A$6:$A$505&lt;&gt;$A51))*($B51&lt;&gt;"")&gt;0,"; дубль БИН","")&amp;IF($H51&lt;0,"; кредитовый остаток","")&amp;IF(AND($C51="",$H51&gt;0),"; нет договора","")&amp;IF(AND($F51="",$H51&gt;0),"; нет срока оплаты","")&amp;IF(AND($F51&lt;&gt;"",$H51&gt;0),IF($F51&lt;EDATE('Старение'!$C$4,-36),"; срок оплаты больше 3 лет назад",""),""),3,200))</f>
        <v/>
      </c>
    </row>
    <row r="52">
      <c r="A52" s="11" t="n"/>
      <c r="B52" s="12" t="n"/>
      <c r="C52" s="11" t="n"/>
      <c r="D52" s="11" t="n"/>
      <c r="E52" s="13" t="n"/>
      <c r="F52" s="13" t="n"/>
      <c r="G52" s="14" t="n"/>
      <c r="H52" s="14" t="n"/>
      <c r="I52" s="10">
        <f>IF(OR($F52="",$H52=""),"",'Старение'!$C$4-$F52)</f>
        <v/>
      </c>
      <c r="J52" s="11">
        <f>IF($H52="","",IF($H52&lt;0,"аванс/переплата",IF($F52="","без срока",IF($I52&lt;=0,"не просрочено",IF($I52&lt;=30,"0–30",IF($I52&lt;=60,"31–60",IF($I52&lt;=90,"61–90","90+")))))))</f>
        <v/>
      </c>
      <c r="K52" s="11">
        <f>IF($A52="","",MID(IF(SUMPRODUCT(($B$6:$B$505=$B52)*($A$6:$A$505&lt;&gt;$A52))*($B52&lt;&gt;"")&gt;0,"; дубль БИН","")&amp;IF($H52&lt;0,"; кредитовый остаток","")&amp;IF(AND($C52="",$H52&gt;0),"; нет договора","")&amp;IF(AND($F52="",$H52&gt;0),"; нет срока оплаты","")&amp;IF(AND($F52&lt;&gt;"",$H52&gt;0),IF($F52&lt;EDATE('Старение'!$C$4,-36),"; срок оплаты больше 3 лет назад",""),""),3,200))</f>
        <v/>
      </c>
    </row>
    <row r="53">
      <c r="A53" s="11" t="n"/>
      <c r="B53" s="12" t="n"/>
      <c r="C53" s="11" t="n"/>
      <c r="D53" s="11" t="n"/>
      <c r="E53" s="13" t="n"/>
      <c r="F53" s="13" t="n"/>
      <c r="G53" s="14" t="n"/>
      <c r="H53" s="14" t="n"/>
      <c r="I53" s="10">
        <f>IF(OR($F53="",$H53=""),"",'Старение'!$C$4-$F53)</f>
        <v/>
      </c>
      <c r="J53" s="11">
        <f>IF($H53="","",IF($H53&lt;0,"аванс/переплата",IF($F53="","без срока",IF($I53&lt;=0,"не просрочено",IF($I53&lt;=30,"0–30",IF($I53&lt;=60,"31–60",IF($I53&lt;=90,"61–90","90+")))))))</f>
        <v/>
      </c>
      <c r="K53" s="11">
        <f>IF($A53="","",MID(IF(SUMPRODUCT(($B$6:$B$505=$B53)*($A$6:$A$505&lt;&gt;$A53))*($B53&lt;&gt;"")&gt;0,"; дубль БИН","")&amp;IF($H53&lt;0,"; кредитовый остаток","")&amp;IF(AND($C53="",$H53&gt;0),"; нет договора","")&amp;IF(AND($F53="",$H53&gt;0),"; нет срока оплаты","")&amp;IF(AND($F53&lt;&gt;"",$H53&gt;0),IF($F53&lt;EDATE('Старение'!$C$4,-36),"; срок оплаты больше 3 лет назад",""),""),3,200))</f>
        <v/>
      </c>
    </row>
    <row r="54">
      <c r="A54" s="11" t="n"/>
      <c r="B54" s="12" t="n"/>
      <c r="C54" s="11" t="n"/>
      <c r="D54" s="11" t="n"/>
      <c r="E54" s="13" t="n"/>
      <c r="F54" s="13" t="n"/>
      <c r="G54" s="14" t="n"/>
      <c r="H54" s="14" t="n"/>
      <c r="I54" s="10">
        <f>IF(OR($F54="",$H54=""),"",'Старение'!$C$4-$F54)</f>
        <v/>
      </c>
      <c r="J54" s="11">
        <f>IF($H54="","",IF($H54&lt;0,"аванс/переплата",IF($F54="","без срока",IF($I54&lt;=0,"не просрочено",IF($I54&lt;=30,"0–30",IF($I54&lt;=60,"31–60",IF($I54&lt;=90,"61–90","90+")))))))</f>
        <v/>
      </c>
      <c r="K54" s="11">
        <f>IF($A54="","",MID(IF(SUMPRODUCT(($B$6:$B$505=$B54)*($A$6:$A$505&lt;&gt;$A54))*($B54&lt;&gt;"")&gt;0,"; дубль БИН","")&amp;IF($H54&lt;0,"; кредитовый остаток","")&amp;IF(AND($C54="",$H54&gt;0),"; нет договора","")&amp;IF(AND($F54="",$H54&gt;0),"; нет срока оплаты","")&amp;IF(AND($F54&lt;&gt;"",$H54&gt;0),IF($F54&lt;EDATE('Старение'!$C$4,-36),"; срок оплаты больше 3 лет назад",""),""),3,200))</f>
        <v/>
      </c>
    </row>
    <row r="55">
      <c r="A55" s="11" t="n"/>
      <c r="B55" s="12" t="n"/>
      <c r="C55" s="11" t="n"/>
      <c r="D55" s="11" t="n"/>
      <c r="E55" s="13" t="n"/>
      <c r="F55" s="13" t="n"/>
      <c r="G55" s="14" t="n"/>
      <c r="H55" s="14" t="n"/>
      <c r="I55" s="10">
        <f>IF(OR($F55="",$H55=""),"",'Старение'!$C$4-$F55)</f>
        <v/>
      </c>
      <c r="J55" s="11">
        <f>IF($H55="","",IF($H55&lt;0,"аванс/переплата",IF($F55="","без срока",IF($I55&lt;=0,"не просрочено",IF($I55&lt;=30,"0–30",IF($I55&lt;=60,"31–60",IF($I55&lt;=90,"61–90","90+")))))))</f>
        <v/>
      </c>
      <c r="K55" s="11">
        <f>IF($A55="","",MID(IF(SUMPRODUCT(($B$6:$B$505=$B55)*($A$6:$A$505&lt;&gt;$A55))*($B55&lt;&gt;"")&gt;0,"; дубль БИН","")&amp;IF($H55&lt;0,"; кредитовый остаток","")&amp;IF(AND($C55="",$H55&gt;0),"; нет договора","")&amp;IF(AND($F55="",$H55&gt;0),"; нет срока оплаты","")&amp;IF(AND($F55&lt;&gt;"",$H55&gt;0),IF($F55&lt;EDATE('Старение'!$C$4,-36),"; срок оплаты больше 3 лет назад",""),""),3,200))</f>
        <v/>
      </c>
    </row>
    <row r="56">
      <c r="A56" s="11" t="n"/>
      <c r="B56" s="12" t="n"/>
      <c r="C56" s="11" t="n"/>
      <c r="D56" s="11" t="n"/>
      <c r="E56" s="13" t="n"/>
      <c r="F56" s="13" t="n"/>
      <c r="G56" s="14" t="n"/>
      <c r="H56" s="14" t="n"/>
      <c r="I56" s="10">
        <f>IF(OR($F56="",$H56=""),"",'Старение'!$C$4-$F56)</f>
        <v/>
      </c>
      <c r="J56" s="11">
        <f>IF($H56="","",IF($H56&lt;0,"аванс/переплата",IF($F56="","без срока",IF($I56&lt;=0,"не просрочено",IF($I56&lt;=30,"0–30",IF($I56&lt;=60,"31–60",IF($I56&lt;=90,"61–90","90+")))))))</f>
        <v/>
      </c>
      <c r="K56" s="11">
        <f>IF($A56="","",MID(IF(SUMPRODUCT(($B$6:$B$505=$B56)*($A$6:$A$505&lt;&gt;$A56))*($B56&lt;&gt;"")&gt;0,"; дубль БИН","")&amp;IF($H56&lt;0,"; кредитовый остаток","")&amp;IF(AND($C56="",$H56&gt;0),"; нет договора","")&amp;IF(AND($F56="",$H56&gt;0),"; нет срока оплаты","")&amp;IF(AND($F56&lt;&gt;"",$H56&gt;0),IF($F56&lt;EDATE('Старение'!$C$4,-36),"; срок оплаты больше 3 лет назад",""),""),3,200))</f>
        <v/>
      </c>
    </row>
    <row r="57">
      <c r="A57" s="11" t="n"/>
      <c r="B57" s="12" t="n"/>
      <c r="C57" s="11" t="n"/>
      <c r="D57" s="11" t="n"/>
      <c r="E57" s="13" t="n"/>
      <c r="F57" s="13" t="n"/>
      <c r="G57" s="14" t="n"/>
      <c r="H57" s="14" t="n"/>
      <c r="I57" s="10">
        <f>IF(OR($F57="",$H57=""),"",'Старение'!$C$4-$F57)</f>
        <v/>
      </c>
      <c r="J57" s="11">
        <f>IF($H57="","",IF($H57&lt;0,"аванс/переплата",IF($F57="","без срока",IF($I57&lt;=0,"не просрочено",IF($I57&lt;=30,"0–30",IF($I57&lt;=60,"31–60",IF($I57&lt;=90,"61–90","90+")))))))</f>
        <v/>
      </c>
      <c r="K57" s="11">
        <f>IF($A57="","",MID(IF(SUMPRODUCT(($B$6:$B$505=$B57)*($A$6:$A$505&lt;&gt;$A57))*($B57&lt;&gt;"")&gt;0,"; дубль БИН","")&amp;IF($H57&lt;0,"; кредитовый остаток","")&amp;IF(AND($C57="",$H57&gt;0),"; нет договора","")&amp;IF(AND($F57="",$H57&gt;0),"; нет срока оплаты","")&amp;IF(AND($F57&lt;&gt;"",$H57&gt;0),IF($F57&lt;EDATE('Старение'!$C$4,-36),"; срок оплаты больше 3 лет назад",""),""),3,200))</f>
        <v/>
      </c>
    </row>
    <row r="58">
      <c r="A58" s="11" t="n"/>
      <c r="B58" s="12" t="n"/>
      <c r="C58" s="11" t="n"/>
      <c r="D58" s="11" t="n"/>
      <c r="E58" s="13" t="n"/>
      <c r="F58" s="13" t="n"/>
      <c r="G58" s="14" t="n"/>
      <c r="H58" s="14" t="n"/>
      <c r="I58" s="10">
        <f>IF(OR($F58="",$H58=""),"",'Старение'!$C$4-$F58)</f>
        <v/>
      </c>
      <c r="J58" s="11">
        <f>IF($H58="","",IF($H58&lt;0,"аванс/переплата",IF($F58="","без срока",IF($I58&lt;=0,"не просрочено",IF($I58&lt;=30,"0–30",IF($I58&lt;=60,"31–60",IF($I58&lt;=90,"61–90","90+")))))))</f>
        <v/>
      </c>
      <c r="K58" s="11">
        <f>IF($A58="","",MID(IF(SUMPRODUCT(($B$6:$B$505=$B58)*($A$6:$A$505&lt;&gt;$A58))*($B58&lt;&gt;"")&gt;0,"; дубль БИН","")&amp;IF($H58&lt;0,"; кредитовый остаток","")&amp;IF(AND($C58="",$H58&gt;0),"; нет договора","")&amp;IF(AND($F58="",$H58&gt;0),"; нет срока оплаты","")&amp;IF(AND($F58&lt;&gt;"",$H58&gt;0),IF($F58&lt;EDATE('Старение'!$C$4,-36),"; срок оплаты больше 3 лет назад",""),""),3,200))</f>
        <v/>
      </c>
    </row>
    <row r="59">
      <c r="A59" s="11" t="n"/>
      <c r="B59" s="12" t="n"/>
      <c r="C59" s="11" t="n"/>
      <c r="D59" s="11" t="n"/>
      <c r="E59" s="13" t="n"/>
      <c r="F59" s="13" t="n"/>
      <c r="G59" s="14" t="n"/>
      <c r="H59" s="14" t="n"/>
      <c r="I59" s="10">
        <f>IF(OR($F59="",$H59=""),"",'Старение'!$C$4-$F59)</f>
        <v/>
      </c>
      <c r="J59" s="11">
        <f>IF($H59="","",IF($H59&lt;0,"аванс/переплата",IF($F59="","без срока",IF($I59&lt;=0,"не просрочено",IF($I59&lt;=30,"0–30",IF($I59&lt;=60,"31–60",IF($I59&lt;=90,"61–90","90+")))))))</f>
        <v/>
      </c>
      <c r="K59" s="11">
        <f>IF($A59="","",MID(IF(SUMPRODUCT(($B$6:$B$505=$B59)*($A$6:$A$505&lt;&gt;$A59))*($B59&lt;&gt;"")&gt;0,"; дубль БИН","")&amp;IF($H59&lt;0,"; кредитовый остаток","")&amp;IF(AND($C59="",$H59&gt;0),"; нет договора","")&amp;IF(AND($F59="",$H59&gt;0),"; нет срока оплаты","")&amp;IF(AND($F59&lt;&gt;"",$H59&gt;0),IF($F59&lt;EDATE('Старение'!$C$4,-36),"; срок оплаты больше 3 лет назад",""),""),3,200))</f>
        <v/>
      </c>
    </row>
    <row r="60">
      <c r="A60" s="11" t="n"/>
      <c r="B60" s="12" t="n"/>
      <c r="C60" s="11" t="n"/>
      <c r="D60" s="11" t="n"/>
      <c r="E60" s="13" t="n"/>
      <c r="F60" s="13" t="n"/>
      <c r="G60" s="14" t="n"/>
      <c r="H60" s="14" t="n"/>
      <c r="I60" s="10">
        <f>IF(OR($F60="",$H60=""),"",'Старение'!$C$4-$F60)</f>
        <v/>
      </c>
      <c r="J60" s="11">
        <f>IF($H60="","",IF($H60&lt;0,"аванс/переплата",IF($F60="","без срока",IF($I60&lt;=0,"не просрочено",IF($I60&lt;=30,"0–30",IF($I60&lt;=60,"31–60",IF($I60&lt;=90,"61–90","90+")))))))</f>
        <v/>
      </c>
      <c r="K60" s="11">
        <f>IF($A60="","",MID(IF(SUMPRODUCT(($B$6:$B$505=$B60)*($A$6:$A$505&lt;&gt;$A60))*($B60&lt;&gt;"")&gt;0,"; дубль БИН","")&amp;IF($H60&lt;0,"; кредитовый остаток","")&amp;IF(AND($C60="",$H60&gt;0),"; нет договора","")&amp;IF(AND($F60="",$H60&gt;0),"; нет срока оплаты","")&amp;IF(AND($F60&lt;&gt;"",$H60&gt;0),IF($F60&lt;EDATE('Старение'!$C$4,-36),"; срок оплаты больше 3 лет назад",""),""),3,200))</f>
        <v/>
      </c>
    </row>
    <row r="61">
      <c r="A61" s="11" t="n"/>
      <c r="B61" s="12" t="n"/>
      <c r="C61" s="11" t="n"/>
      <c r="D61" s="11" t="n"/>
      <c r="E61" s="13" t="n"/>
      <c r="F61" s="13" t="n"/>
      <c r="G61" s="14" t="n"/>
      <c r="H61" s="14" t="n"/>
      <c r="I61" s="10">
        <f>IF(OR($F61="",$H61=""),"",'Старение'!$C$4-$F61)</f>
        <v/>
      </c>
      <c r="J61" s="11">
        <f>IF($H61="","",IF($H61&lt;0,"аванс/переплата",IF($F61="","без срока",IF($I61&lt;=0,"не просрочено",IF($I61&lt;=30,"0–30",IF($I61&lt;=60,"31–60",IF($I61&lt;=90,"61–90","90+")))))))</f>
        <v/>
      </c>
      <c r="K61" s="11">
        <f>IF($A61="","",MID(IF(SUMPRODUCT(($B$6:$B$505=$B61)*($A$6:$A$505&lt;&gt;$A61))*($B61&lt;&gt;"")&gt;0,"; дубль БИН","")&amp;IF($H61&lt;0,"; кредитовый остаток","")&amp;IF(AND($C61="",$H61&gt;0),"; нет договора","")&amp;IF(AND($F61="",$H61&gt;0),"; нет срока оплаты","")&amp;IF(AND($F61&lt;&gt;"",$H61&gt;0),IF($F61&lt;EDATE('Старение'!$C$4,-36),"; срок оплаты больше 3 лет назад",""),""),3,200))</f>
        <v/>
      </c>
    </row>
    <row r="62">
      <c r="A62" s="11" t="n"/>
      <c r="B62" s="12" t="n"/>
      <c r="C62" s="11" t="n"/>
      <c r="D62" s="11" t="n"/>
      <c r="E62" s="13" t="n"/>
      <c r="F62" s="13" t="n"/>
      <c r="G62" s="14" t="n"/>
      <c r="H62" s="14" t="n"/>
      <c r="I62" s="10">
        <f>IF(OR($F62="",$H62=""),"",'Старение'!$C$4-$F62)</f>
        <v/>
      </c>
      <c r="J62" s="11">
        <f>IF($H62="","",IF($H62&lt;0,"аванс/переплата",IF($F62="","без срока",IF($I62&lt;=0,"не просрочено",IF($I62&lt;=30,"0–30",IF($I62&lt;=60,"31–60",IF($I62&lt;=90,"61–90","90+")))))))</f>
        <v/>
      </c>
      <c r="K62" s="11">
        <f>IF($A62="","",MID(IF(SUMPRODUCT(($B$6:$B$505=$B62)*($A$6:$A$505&lt;&gt;$A62))*($B62&lt;&gt;"")&gt;0,"; дубль БИН","")&amp;IF($H62&lt;0,"; кредитовый остаток","")&amp;IF(AND($C62="",$H62&gt;0),"; нет договора","")&amp;IF(AND($F62="",$H62&gt;0),"; нет срока оплаты","")&amp;IF(AND($F62&lt;&gt;"",$H62&gt;0),IF($F62&lt;EDATE('Старение'!$C$4,-36),"; срок оплаты больше 3 лет назад",""),""),3,200))</f>
        <v/>
      </c>
    </row>
    <row r="63">
      <c r="A63" s="11" t="n"/>
      <c r="B63" s="12" t="n"/>
      <c r="C63" s="11" t="n"/>
      <c r="D63" s="11" t="n"/>
      <c r="E63" s="13" t="n"/>
      <c r="F63" s="13" t="n"/>
      <c r="G63" s="14" t="n"/>
      <c r="H63" s="14" t="n"/>
      <c r="I63" s="10">
        <f>IF(OR($F63="",$H63=""),"",'Старение'!$C$4-$F63)</f>
        <v/>
      </c>
      <c r="J63" s="11">
        <f>IF($H63="","",IF($H63&lt;0,"аванс/переплата",IF($F63="","без срока",IF($I63&lt;=0,"не просрочено",IF($I63&lt;=30,"0–30",IF($I63&lt;=60,"31–60",IF($I63&lt;=90,"61–90","90+")))))))</f>
        <v/>
      </c>
      <c r="K63" s="11">
        <f>IF($A63="","",MID(IF(SUMPRODUCT(($B$6:$B$505=$B63)*($A$6:$A$505&lt;&gt;$A63))*($B63&lt;&gt;"")&gt;0,"; дубль БИН","")&amp;IF($H63&lt;0,"; кредитовый остаток","")&amp;IF(AND($C63="",$H63&gt;0),"; нет договора","")&amp;IF(AND($F63="",$H63&gt;0),"; нет срока оплаты","")&amp;IF(AND($F63&lt;&gt;"",$H63&gt;0),IF($F63&lt;EDATE('Старение'!$C$4,-36),"; срок оплаты больше 3 лет назад",""),""),3,200))</f>
        <v/>
      </c>
    </row>
    <row r="64">
      <c r="A64" s="11" t="n"/>
      <c r="B64" s="12" t="n"/>
      <c r="C64" s="11" t="n"/>
      <c r="D64" s="11" t="n"/>
      <c r="E64" s="13" t="n"/>
      <c r="F64" s="13" t="n"/>
      <c r="G64" s="14" t="n"/>
      <c r="H64" s="14" t="n"/>
      <c r="I64" s="10">
        <f>IF(OR($F64="",$H64=""),"",'Старение'!$C$4-$F64)</f>
        <v/>
      </c>
      <c r="J64" s="11">
        <f>IF($H64="","",IF($H64&lt;0,"аванс/переплата",IF($F64="","без срока",IF($I64&lt;=0,"не просрочено",IF($I64&lt;=30,"0–30",IF($I64&lt;=60,"31–60",IF($I64&lt;=90,"61–90","90+")))))))</f>
        <v/>
      </c>
      <c r="K64" s="11">
        <f>IF($A64="","",MID(IF(SUMPRODUCT(($B$6:$B$505=$B64)*($A$6:$A$505&lt;&gt;$A64))*($B64&lt;&gt;"")&gt;0,"; дубль БИН","")&amp;IF($H64&lt;0,"; кредитовый остаток","")&amp;IF(AND($C64="",$H64&gt;0),"; нет договора","")&amp;IF(AND($F64="",$H64&gt;0),"; нет срока оплаты","")&amp;IF(AND($F64&lt;&gt;"",$H64&gt;0),IF($F64&lt;EDATE('Старение'!$C$4,-36),"; срок оплаты больше 3 лет назад",""),""),3,200))</f>
        <v/>
      </c>
    </row>
    <row r="65">
      <c r="A65" s="11" t="n"/>
      <c r="B65" s="12" t="n"/>
      <c r="C65" s="11" t="n"/>
      <c r="D65" s="11" t="n"/>
      <c r="E65" s="13" t="n"/>
      <c r="F65" s="13" t="n"/>
      <c r="G65" s="14" t="n"/>
      <c r="H65" s="14" t="n"/>
      <c r="I65" s="10">
        <f>IF(OR($F65="",$H65=""),"",'Старение'!$C$4-$F65)</f>
        <v/>
      </c>
      <c r="J65" s="11">
        <f>IF($H65="","",IF($H65&lt;0,"аванс/переплата",IF($F65="","без срока",IF($I65&lt;=0,"не просрочено",IF($I65&lt;=30,"0–30",IF($I65&lt;=60,"31–60",IF($I65&lt;=90,"61–90","90+")))))))</f>
        <v/>
      </c>
      <c r="K65" s="11">
        <f>IF($A65="","",MID(IF(SUMPRODUCT(($B$6:$B$505=$B65)*($A$6:$A$505&lt;&gt;$A65))*($B65&lt;&gt;"")&gt;0,"; дубль БИН","")&amp;IF($H65&lt;0,"; кредитовый остаток","")&amp;IF(AND($C65="",$H65&gt;0),"; нет договора","")&amp;IF(AND($F65="",$H65&gt;0),"; нет срока оплаты","")&amp;IF(AND($F65&lt;&gt;"",$H65&gt;0),IF($F65&lt;EDATE('Старение'!$C$4,-36),"; срок оплаты больше 3 лет назад",""),""),3,200))</f>
        <v/>
      </c>
    </row>
    <row r="66">
      <c r="A66" s="11" t="n"/>
      <c r="B66" s="12" t="n"/>
      <c r="C66" s="11" t="n"/>
      <c r="D66" s="11" t="n"/>
      <c r="E66" s="13" t="n"/>
      <c r="F66" s="13" t="n"/>
      <c r="G66" s="14" t="n"/>
      <c r="H66" s="14" t="n"/>
      <c r="I66" s="10">
        <f>IF(OR($F66="",$H66=""),"",'Старение'!$C$4-$F66)</f>
        <v/>
      </c>
      <c r="J66" s="11">
        <f>IF($H66="","",IF($H66&lt;0,"аванс/переплата",IF($F66="","без срока",IF($I66&lt;=0,"не просрочено",IF($I66&lt;=30,"0–30",IF($I66&lt;=60,"31–60",IF($I66&lt;=90,"61–90","90+")))))))</f>
        <v/>
      </c>
      <c r="K66" s="11">
        <f>IF($A66="","",MID(IF(SUMPRODUCT(($B$6:$B$505=$B66)*($A$6:$A$505&lt;&gt;$A66))*($B66&lt;&gt;"")&gt;0,"; дубль БИН","")&amp;IF($H66&lt;0,"; кредитовый остаток","")&amp;IF(AND($C66="",$H66&gt;0),"; нет договора","")&amp;IF(AND($F66="",$H66&gt;0),"; нет срока оплаты","")&amp;IF(AND($F66&lt;&gt;"",$H66&gt;0),IF($F66&lt;EDATE('Старение'!$C$4,-36),"; срок оплаты больше 3 лет назад",""),""),3,200))</f>
        <v/>
      </c>
    </row>
    <row r="67">
      <c r="A67" s="11" t="n"/>
      <c r="B67" s="12" t="n"/>
      <c r="C67" s="11" t="n"/>
      <c r="D67" s="11" t="n"/>
      <c r="E67" s="13" t="n"/>
      <c r="F67" s="13" t="n"/>
      <c r="G67" s="14" t="n"/>
      <c r="H67" s="14" t="n"/>
      <c r="I67" s="10">
        <f>IF(OR($F67="",$H67=""),"",'Старение'!$C$4-$F67)</f>
        <v/>
      </c>
      <c r="J67" s="11">
        <f>IF($H67="","",IF($H67&lt;0,"аванс/переплата",IF($F67="","без срока",IF($I67&lt;=0,"не просрочено",IF($I67&lt;=30,"0–30",IF($I67&lt;=60,"31–60",IF($I67&lt;=90,"61–90","90+")))))))</f>
        <v/>
      </c>
      <c r="K67" s="11">
        <f>IF($A67="","",MID(IF(SUMPRODUCT(($B$6:$B$505=$B67)*($A$6:$A$505&lt;&gt;$A67))*($B67&lt;&gt;"")&gt;0,"; дубль БИН","")&amp;IF($H67&lt;0,"; кредитовый остаток","")&amp;IF(AND($C67="",$H67&gt;0),"; нет договора","")&amp;IF(AND($F67="",$H67&gt;0),"; нет срока оплаты","")&amp;IF(AND($F67&lt;&gt;"",$H67&gt;0),IF($F67&lt;EDATE('Старение'!$C$4,-36),"; срок оплаты больше 3 лет назад",""),""),3,200))</f>
        <v/>
      </c>
    </row>
    <row r="68">
      <c r="A68" s="11" t="n"/>
      <c r="B68" s="12" t="n"/>
      <c r="C68" s="11" t="n"/>
      <c r="D68" s="11" t="n"/>
      <c r="E68" s="13" t="n"/>
      <c r="F68" s="13" t="n"/>
      <c r="G68" s="14" t="n"/>
      <c r="H68" s="14" t="n"/>
      <c r="I68" s="10">
        <f>IF(OR($F68="",$H68=""),"",'Старение'!$C$4-$F68)</f>
        <v/>
      </c>
      <c r="J68" s="11">
        <f>IF($H68="","",IF($H68&lt;0,"аванс/переплата",IF($F68="","без срока",IF($I68&lt;=0,"не просрочено",IF($I68&lt;=30,"0–30",IF($I68&lt;=60,"31–60",IF($I68&lt;=90,"61–90","90+")))))))</f>
        <v/>
      </c>
      <c r="K68" s="11">
        <f>IF($A68="","",MID(IF(SUMPRODUCT(($B$6:$B$505=$B68)*($A$6:$A$505&lt;&gt;$A68))*($B68&lt;&gt;"")&gt;0,"; дубль БИН","")&amp;IF($H68&lt;0,"; кредитовый остаток","")&amp;IF(AND($C68="",$H68&gt;0),"; нет договора","")&amp;IF(AND($F68="",$H68&gt;0),"; нет срока оплаты","")&amp;IF(AND($F68&lt;&gt;"",$H68&gt;0),IF($F68&lt;EDATE('Старение'!$C$4,-36),"; срок оплаты больше 3 лет назад",""),""),3,200))</f>
        <v/>
      </c>
    </row>
    <row r="69">
      <c r="A69" s="11" t="n"/>
      <c r="B69" s="12" t="n"/>
      <c r="C69" s="11" t="n"/>
      <c r="D69" s="11" t="n"/>
      <c r="E69" s="13" t="n"/>
      <c r="F69" s="13" t="n"/>
      <c r="G69" s="14" t="n"/>
      <c r="H69" s="14" t="n"/>
      <c r="I69" s="10">
        <f>IF(OR($F69="",$H69=""),"",'Старение'!$C$4-$F69)</f>
        <v/>
      </c>
      <c r="J69" s="11">
        <f>IF($H69="","",IF($H69&lt;0,"аванс/переплата",IF($F69="","без срока",IF($I69&lt;=0,"не просрочено",IF($I69&lt;=30,"0–30",IF($I69&lt;=60,"31–60",IF($I69&lt;=90,"61–90","90+")))))))</f>
        <v/>
      </c>
      <c r="K69" s="11">
        <f>IF($A69="","",MID(IF(SUMPRODUCT(($B$6:$B$505=$B69)*($A$6:$A$505&lt;&gt;$A69))*($B69&lt;&gt;"")&gt;0,"; дубль БИН","")&amp;IF($H69&lt;0,"; кредитовый остаток","")&amp;IF(AND($C69="",$H69&gt;0),"; нет договора","")&amp;IF(AND($F69="",$H69&gt;0),"; нет срока оплаты","")&amp;IF(AND($F69&lt;&gt;"",$H69&gt;0),IF($F69&lt;EDATE('Старение'!$C$4,-36),"; срок оплаты больше 3 лет назад",""),""),3,200))</f>
        <v/>
      </c>
    </row>
    <row r="70">
      <c r="A70" s="11" t="n"/>
      <c r="B70" s="12" t="n"/>
      <c r="C70" s="11" t="n"/>
      <c r="D70" s="11" t="n"/>
      <c r="E70" s="13" t="n"/>
      <c r="F70" s="13" t="n"/>
      <c r="G70" s="14" t="n"/>
      <c r="H70" s="14" t="n"/>
      <c r="I70" s="10">
        <f>IF(OR($F70="",$H70=""),"",'Старение'!$C$4-$F70)</f>
        <v/>
      </c>
      <c r="J70" s="11">
        <f>IF($H70="","",IF($H70&lt;0,"аванс/переплата",IF($F70="","без срока",IF($I70&lt;=0,"не просрочено",IF($I70&lt;=30,"0–30",IF($I70&lt;=60,"31–60",IF($I70&lt;=90,"61–90","90+")))))))</f>
        <v/>
      </c>
      <c r="K70" s="11">
        <f>IF($A70="","",MID(IF(SUMPRODUCT(($B$6:$B$505=$B70)*($A$6:$A$505&lt;&gt;$A70))*($B70&lt;&gt;"")&gt;0,"; дубль БИН","")&amp;IF($H70&lt;0,"; кредитовый остаток","")&amp;IF(AND($C70="",$H70&gt;0),"; нет договора","")&amp;IF(AND($F70="",$H70&gt;0),"; нет срока оплаты","")&amp;IF(AND($F70&lt;&gt;"",$H70&gt;0),IF($F70&lt;EDATE('Старение'!$C$4,-36),"; срок оплаты больше 3 лет назад",""),""),3,200))</f>
        <v/>
      </c>
    </row>
    <row r="71">
      <c r="A71" s="11" t="n"/>
      <c r="B71" s="12" t="n"/>
      <c r="C71" s="11" t="n"/>
      <c r="D71" s="11" t="n"/>
      <c r="E71" s="13" t="n"/>
      <c r="F71" s="13" t="n"/>
      <c r="G71" s="14" t="n"/>
      <c r="H71" s="14" t="n"/>
      <c r="I71" s="10">
        <f>IF(OR($F71="",$H71=""),"",'Старение'!$C$4-$F71)</f>
        <v/>
      </c>
      <c r="J71" s="11">
        <f>IF($H71="","",IF($H71&lt;0,"аванс/переплата",IF($F71="","без срока",IF($I71&lt;=0,"не просрочено",IF($I71&lt;=30,"0–30",IF($I71&lt;=60,"31–60",IF($I71&lt;=90,"61–90","90+")))))))</f>
        <v/>
      </c>
      <c r="K71" s="11">
        <f>IF($A71="","",MID(IF(SUMPRODUCT(($B$6:$B$505=$B71)*($A$6:$A$505&lt;&gt;$A71))*($B71&lt;&gt;"")&gt;0,"; дубль БИН","")&amp;IF($H71&lt;0,"; кредитовый остаток","")&amp;IF(AND($C71="",$H71&gt;0),"; нет договора","")&amp;IF(AND($F71="",$H71&gt;0),"; нет срока оплаты","")&amp;IF(AND($F71&lt;&gt;"",$H71&gt;0),IF($F71&lt;EDATE('Старение'!$C$4,-36),"; срок оплаты больше 3 лет назад",""),""),3,200))</f>
        <v/>
      </c>
    </row>
    <row r="72">
      <c r="A72" s="11" t="n"/>
      <c r="B72" s="12" t="n"/>
      <c r="C72" s="11" t="n"/>
      <c r="D72" s="11" t="n"/>
      <c r="E72" s="13" t="n"/>
      <c r="F72" s="13" t="n"/>
      <c r="G72" s="14" t="n"/>
      <c r="H72" s="14" t="n"/>
      <c r="I72" s="10">
        <f>IF(OR($F72="",$H72=""),"",'Старение'!$C$4-$F72)</f>
        <v/>
      </c>
      <c r="J72" s="11">
        <f>IF($H72="","",IF($H72&lt;0,"аванс/переплата",IF($F72="","без срока",IF($I72&lt;=0,"не просрочено",IF($I72&lt;=30,"0–30",IF($I72&lt;=60,"31–60",IF($I72&lt;=90,"61–90","90+")))))))</f>
        <v/>
      </c>
      <c r="K72" s="11">
        <f>IF($A72="","",MID(IF(SUMPRODUCT(($B$6:$B$505=$B72)*($A$6:$A$505&lt;&gt;$A72))*($B72&lt;&gt;"")&gt;0,"; дубль БИН","")&amp;IF($H72&lt;0,"; кредитовый остаток","")&amp;IF(AND($C72="",$H72&gt;0),"; нет договора","")&amp;IF(AND($F72="",$H72&gt;0),"; нет срока оплаты","")&amp;IF(AND($F72&lt;&gt;"",$H72&gt;0),IF($F72&lt;EDATE('Старение'!$C$4,-36),"; срок оплаты больше 3 лет назад",""),""),3,200))</f>
        <v/>
      </c>
    </row>
    <row r="73">
      <c r="A73" s="11" t="n"/>
      <c r="B73" s="12" t="n"/>
      <c r="C73" s="11" t="n"/>
      <c r="D73" s="11" t="n"/>
      <c r="E73" s="13" t="n"/>
      <c r="F73" s="13" t="n"/>
      <c r="G73" s="14" t="n"/>
      <c r="H73" s="14" t="n"/>
      <c r="I73" s="10">
        <f>IF(OR($F73="",$H73=""),"",'Старение'!$C$4-$F73)</f>
        <v/>
      </c>
      <c r="J73" s="11">
        <f>IF($H73="","",IF($H73&lt;0,"аванс/переплата",IF($F73="","без срока",IF($I73&lt;=0,"не просрочено",IF($I73&lt;=30,"0–30",IF($I73&lt;=60,"31–60",IF($I73&lt;=90,"61–90","90+")))))))</f>
        <v/>
      </c>
      <c r="K73" s="11">
        <f>IF($A73="","",MID(IF(SUMPRODUCT(($B$6:$B$505=$B73)*($A$6:$A$505&lt;&gt;$A73))*($B73&lt;&gt;"")&gt;0,"; дубль БИН","")&amp;IF($H73&lt;0,"; кредитовый остаток","")&amp;IF(AND($C73="",$H73&gt;0),"; нет договора","")&amp;IF(AND($F73="",$H73&gt;0),"; нет срока оплаты","")&amp;IF(AND($F73&lt;&gt;"",$H73&gt;0),IF($F73&lt;EDATE('Старение'!$C$4,-36),"; срок оплаты больше 3 лет назад",""),""),3,200))</f>
        <v/>
      </c>
    </row>
    <row r="74">
      <c r="A74" s="11" t="n"/>
      <c r="B74" s="12" t="n"/>
      <c r="C74" s="11" t="n"/>
      <c r="D74" s="11" t="n"/>
      <c r="E74" s="13" t="n"/>
      <c r="F74" s="13" t="n"/>
      <c r="G74" s="14" t="n"/>
      <c r="H74" s="14" t="n"/>
      <c r="I74" s="10">
        <f>IF(OR($F74="",$H74=""),"",'Старение'!$C$4-$F74)</f>
        <v/>
      </c>
      <c r="J74" s="11">
        <f>IF($H74="","",IF($H74&lt;0,"аванс/переплата",IF($F74="","без срока",IF($I74&lt;=0,"не просрочено",IF($I74&lt;=30,"0–30",IF($I74&lt;=60,"31–60",IF($I74&lt;=90,"61–90","90+")))))))</f>
        <v/>
      </c>
      <c r="K74" s="11">
        <f>IF($A74="","",MID(IF(SUMPRODUCT(($B$6:$B$505=$B74)*($A$6:$A$505&lt;&gt;$A74))*($B74&lt;&gt;"")&gt;0,"; дубль БИН","")&amp;IF($H74&lt;0,"; кредитовый остаток","")&amp;IF(AND($C74="",$H74&gt;0),"; нет договора","")&amp;IF(AND($F74="",$H74&gt;0),"; нет срока оплаты","")&amp;IF(AND($F74&lt;&gt;"",$H74&gt;0),IF($F74&lt;EDATE('Старение'!$C$4,-36),"; срок оплаты больше 3 лет назад",""),""),3,200))</f>
        <v/>
      </c>
    </row>
    <row r="75">
      <c r="A75" s="11" t="n"/>
      <c r="B75" s="12" t="n"/>
      <c r="C75" s="11" t="n"/>
      <c r="D75" s="11" t="n"/>
      <c r="E75" s="13" t="n"/>
      <c r="F75" s="13" t="n"/>
      <c r="G75" s="14" t="n"/>
      <c r="H75" s="14" t="n"/>
      <c r="I75" s="10">
        <f>IF(OR($F75="",$H75=""),"",'Старение'!$C$4-$F75)</f>
        <v/>
      </c>
      <c r="J75" s="11">
        <f>IF($H75="","",IF($H75&lt;0,"аванс/переплата",IF($F75="","без срока",IF($I75&lt;=0,"не просрочено",IF($I75&lt;=30,"0–30",IF($I75&lt;=60,"31–60",IF($I75&lt;=90,"61–90","90+")))))))</f>
        <v/>
      </c>
      <c r="K75" s="11">
        <f>IF($A75="","",MID(IF(SUMPRODUCT(($B$6:$B$505=$B75)*($A$6:$A$505&lt;&gt;$A75))*($B75&lt;&gt;"")&gt;0,"; дубль БИН","")&amp;IF($H75&lt;0,"; кредитовый остаток","")&amp;IF(AND($C75="",$H75&gt;0),"; нет договора","")&amp;IF(AND($F75="",$H75&gt;0),"; нет срока оплаты","")&amp;IF(AND($F75&lt;&gt;"",$H75&gt;0),IF($F75&lt;EDATE('Старение'!$C$4,-36),"; срок оплаты больше 3 лет назад",""),""),3,200))</f>
        <v/>
      </c>
    </row>
    <row r="76">
      <c r="A76" s="11" t="n"/>
      <c r="B76" s="12" t="n"/>
      <c r="C76" s="11" t="n"/>
      <c r="D76" s="11" t="n"/>
      <c r="E76" s="13" t="n"/>
      <c r="F76" s="13" t="n"/>
      <c r="G76" s="14" t="n"/>
      <c r="H76" s="14" t="n"/>
      <c r="I76" s="10">
        <f>IF(OR($F76="",$H76=""),"",'Старение'!$C$4-$F76)</f>
        <v/>
      </c>
      <c r="J76" s="11">
        <f>IF($H76="","",IF($H76&lt;0,"аванс/переплата",IF($F76="","без срока",IF($I76&lt;=0,"не просрочено",IF($I76&lt;=30,"0–30",IF($I76&lt;=60,"31–60",IF($I76&lt;=90,"61–90","90+")))))))</f>
        <v/>
      </c>
      <c r="K76" s="11">
        <f>IF($A76="","",MID(IF(SUMPRODUCT(($B$6:$B$505=$B76)*($A$6:$A$505&lt;&gt;$A76))*($B76&lt;&gt;"")&gt;0,"; дубль БИН","")&amp;IF($H76&lt;0,"; кредитовый остаток","")&amp;IF(AND($C76="",$H76&gt;0),"; нет договора","")&amp;IF(AND($F76="",$H76&gt;0),"; нет срока оплаты","")&amp;IF(AND($F76&lt;&gt;"",$H76&gt;0),IF($F76&lt;EDATE('Старение'!$C$4,-36),"; срок оплаты больше 3 лет назад",""),""),3,200))</f>
        <v/>
      </c>
    </row>
    <row r="77">
      <c r="A77" s="11" t="n"/>
      <c r="B77" s="12" t="n"/>
      <c r="C77" s="11" t="n"/>
      <c r="D77" s="11" t="n"/>
      <c r="E77" s="13" t="n"/>
      <c r="F77" s="13" t="n"/>
      <c r="G77" s="14" t="n"/>
      <c r="H77" s="14" t="n"/>
      <c r="I77" s="10">
        <f>IF(OR($F77="",$H77=""),"",'Старение'!$C$4-$F77)</f>
        <v/>
      </c>
      <c r="J77" s="11">
        <f>IF($H77="","",IF($H77&lt;0,"аванс/переплата",IF($F77="","без срока",IF($I77&lt;=0,"не просрочено",IF($I77&lt;=30,"0–30",IF($I77&lt;=60,"31–60",IF($I77&lt;=90,"61–90","90+")))))))</f>
        <v/>
      </c>
      <c r="K77" s="11">
        <f>IF($A77="","",MID(IF(SUMPRODUCT(($B$6:$B$505=$B77)*($A$6:$A$505&lt;&gt;$A77))*($B77&lt;&gt;"")&gt;0,"; дубль БИН","")&amp;IF($H77&lt;0,"; кредитовый остаток","")&amp;IF(AND($C77="",$H77&gt;0),"; нет договора","")&amp;IF(AND($F77="",$H77&gt;0),"; нет срока оплаты","")&amp;IF(AND($F77&lt;&gt;"",$H77&gt;0),IF($F77&lt;EDATE('Старение'!$C$4,-36),"; срок оплаты больше 3 лет назад",""),""),3,200))</f>
        <v/>
      </c>
    </row>
    <row r="78">
      <c r="A78" s="11" t="n"/>
      <c r="B78" s="12" t="n"/>
      <c r="C78" s="11" t="n"/>
      <c r="D78" s="11" t="n"/>
      <c r="E78" s="13" t="n"/>
      <c r="F78" s="13" t="n"/>
      <c r="G78" s="14" t="n"/>
      <c r="H78" s="14" t="n"/>
      <c r="I78" s="10">
        <f>IF(OR($F78="",$H78=""),"",'Старение'!$C$4-$F78)</f>
        <v/>
      </c>
      <c r="J78" s="11">
        <f>IF($H78="","",IF($H78&lt;0,"аванс/переплата",IF($F78="","без срока",IF($I78&lt;=0,"не просрочено",IF($I78&lt;=30,"0–30",IF($I78&lt;=60,"31–60",IF($I78&lt;=90,"61–90","90+")))))))</f>
        <v/>
      </c>
      <c r="K78" s="11">
        <f>IF($A78="","",MID(IF(SUMPRODUCT(($B$6:$B$505=$B78)*($A$6:$A$505&lt;&gt;$A78))*($B78&lt;&gt;"")&gt;0,"; дубль БИН","")&amp;IF($H78&lt;0,"; кредитовый остаток","")&amp;IF(AND($C78="",$H78&gt;0),"; нет договора","")&amp;IF(AND($F78="",$H78&gt;0),"; нет срока оплаты","")&amp;IF(AND($F78&lt;&gt;"",$H78&gt;0),IF($F78&lt;EDATE('Старение'!$C$4,-36),"; срок оплаты больше 3 лет назад",""),""),3,200))</f>
        <v/>
      </c>
    </row>
    <row r="79">
      <c r="A79" s="11" t="n"/>
      <c r="B79" s="12" t="n"/>
      <c r="C79" s="11" t="n"/>
      <c r="D79" s="11" t="n"/>
      <c r="E79" s="13" t="n"/>
      <c r="F79" s="13" t="n"/>
      <c r="G79" s="14" t="n"/>
      <c r="H79" s="14" t="n"/>
      <c r="I79" s="10">
        <f>IF(OR($F79="",$H79=""),"",'Старение'!$C$4-$F79)</f>
        <v/>
      </c>
      <c r="J79" s="11">
        <f>IF($H79="","",IF($H79&lt;0,"аванс/переплата",IF($F79="","без срока",IF($I79&lt;=0,"не просрочено",IF($I79&lt;=30,"0–30",IF($I79&lt;=60,"31–60",IF($I79&lt;=90,"61–90","90+")))))))</f>
        <v/>
      </c>
      <c r="K79" s="11">
        <f>IF($A79="","",MID(IF(SUMPRODUCT(($B$6:$B$505=$B79)*($A$6:$A$505&lt;&gt;$A79))*($B79&lt;&gt;"")&gt;0,"; дубль БИН","")&amp;IF($H79&lt;0,"; кредитовый остаток","")&amp;IF(AND($C79="",$H79&gt;0),"; нет договора","")&amp;IF(AND($F79="",$H79&gt;0),"; нет срока оплаты","")&amp;IF(AND($F79&lt;&gt;"",$H79&gt;0),IF($F79&lt;EDATE('Старение'!$C$4,-36),"; срок оплаты больше 3 лет назад",""),""),3,200))</f>
        <v/>
      </c>
    </row>
    <row r="80">
      <c r="A80" s="11" t="n"/>
      <c r="B80" s="12" t="n"/>
      <c r="C80" s="11" t="n"/>
      <c r="D80" s="11" t="n"/>
      <c r="E80" s="13" t="n"/>
      <c r="F80" s="13" t="n"/>
      <c r="G80" s="14" t="n"/>
      <c r="H80" s="14" t="n"/>
      <c r="I80" s="10">
        <f>IF(OR($F80="",$H80=""),"",'Старение'!$C$4-$F80)</f>
        <v/>
      </c>
      <c r="J80" s="11">
        <f>IF($H80="","",IF($H80&lt;0,"аванс/переплата",IF($F80="","без срока",IF($I80&lt;=0,"не просрочено",IF($I80&lt;=30,"0–30",IF($I80&lt;=60,"31–60",IF($I80&lt;=90,"61–90","90+")))))))</f>
        <v/>
      </c>
      <c r="K80" s="11">
        <f>IF($A80="","",MID(IF(SUMPRODUCT(($B$6:$B$505=$B80)*($A$6:$A$505&lt;&gt;$A80))*($B80&lt;&gt;"")&gt;0,"; дубль БИН","")&amp;IF($H80&lt;0,"; кредитовый остаток","")&amp;IF(AND($C80="",$H80&gt;0),"; нет договора","")&amp;IF(AND($F80="",$H80&gt;0),"; нет срока оплаты","")&amp;IF(AND($F80&lt;&gt;"",$H80&gt;0),IF($F80&lt;EDATE('Старение'!$C$4,-36),"; срок оплаты больше 3 лет назад",""),""),3,200))</f>
        <v/>
      </c>
    </row>
    <row r="81">
      <c r="A81" s="11" t="n"/>
      <c r="B81" s="12" t="n"/>
      <c r="C81" s="11" t="n"/>
      <c r="D81" s="11" t="n"/>
      <c r="E81" s="13" t="n"/>
      <c r="F81" s="13" t="n"/>
      <c r="G81" s="14" t="n"/>
      <c r="H81" s="14" t="n"/>
      <c r="I81" s="10">
        <f>IF(OR($F81="",$H81=""),"",'Старение'!$C$4-$F81)</f>
        <v/>
      </c>
      <c r="J81" s="11">
        <f>IF($H81="","",IF($H81&lt;0,"аванс/переплата",IF($F81="","без срока",IF($I81&lt;=0,"не просрочено",IF($I81&lt;=30,"0–30",IF($I81&lt;=60,"31–60",IF($I81&lt;=90,"61–90","90+")))))))</f>
        <v/>
      </c>
      <c r="K81" s="11">
        <f>IF($A81="","",MID(IF(SUMPRODUCT(($B$6:$B$505=$B81)*($A$6:$A$505&lt;&gt;$A81))*($B81&lt;&gt;"")&gt;0,"; дубль БИН","")&amp;IF($H81&lt;0,"; кредитовый остаток","")&amp;IF(AND($C81="",$H81&gt;0),"; нет договора","")&amp;IF(AND($F81="",$H81&gt;0),"; нет срока оплаты","")&amp;IF(AND($F81&lt;&gt;"",$H81&gt;0),IF($F81&lt;EDATE('Старение'!$C$4,-36),"; срок оплаты больше 3 лет назад",""),""),3,200))</f>
        <v/>
      </c>
    </row>
    <row r="82">
      <c r="A82" s="11" t="n"/>
      <c r="B82" s="12" t="n"/>
      <c r="C82" s="11" t="n"/>
      <c r="D82" s="11" t="n"/>
      <c r="E82" s="13" t="n"/>
      <c r="F82" s="13" t="n"/>
      <c r="G82" s="14" t="n"/>
      <c r="H82" s="14" t="n"/>
      <c r="I82" s="10">
        <f>IF(OR($F82="",$H82=""),"",'Старение'!$C$4-$F82)</f>
        <v/>
      </c>
      <c r="J82" s="11">
        <f>IF($H82="","",IF($H82&lt;0,"аванс/переплата",IF($F82="","без срока",IF($I82&lt;=0,"не просрочено",IF($I82&lt;=30,"0–30",IF($I82&lt;=60,"31–60",IF($I82&lt;=90,"61–90","90+")))))))</f>
        <v/>
      </c>
      <c r="K82" s="11">
        <f>IF($A82="","",MID(IF(SUMPRODUCT(($B$6:$B$505=$B82)*($A$6:$A$505&lt;&gt;$A82))*($B82&lt;&gt;"")&gt;0,"; дубль БИН","")&amp;IF($H82&lt;0,"; кредитовый остаток","")&amp;IF(AND($C82="",$H82&gt;0),"; нет договора","")&amp;IF(AND($F82="",$H82&gt;0),"; нет срока оплаты","")&amp;IF(AND($F82&lt;&gt;"",$H82&gt;0),IF($F82&lt;EDATE('Старение'!$C$4,-36),"; срок оплаты больше 3 лет назад",""),""),3,200))</f>
        <v/>
      </c>
    </row>
    <row r="83">
      <c r="A83" s="11" t="n"/>
      <c r="B83" s="12" t="n"/>
      <c r="C83" s="11" t="n"/>
      <c r="D83" s="11" t="n"/>
      <c r="E83" s="13" t="n"/>
      <c r="F83" s="13" t="n"/>
      <c r="G83" s="14" t="n"/>
      <c r="H83" s="14" t="n"/>
      <c r="I83" s="10">
        <f>IF(OR($F83="",$H83=""),"",'Старение'!$C$4-$F83)</f>
        <v/>
      </c>
      <c r="J83" s="11">
        <f>IF($H83="","",IF($H83&lt;0,"аванс/переплата",IF($F83="","без срока",IF($I83&lt;=0,"не просрочено",IF($I83&lt;=30,"0–30",IF($I83&lt;=60,"31–60",IF($I83&lt;=90,"61–90","90+")))))))</f>
        <v/>
      </c>
      <c r="K83" s="11">
        <f>IF($A83="","",MID(IF(SUMPRODUCT(($B$6:$B$505=$B83)*($A$6:$A$505&lt;&gt;$A83))*($B83&lt;&gt;"")&gt;0,"; дубль БИН","")&amp;IF($H83&lt;0,"; кредитовый остаток","")&amp;IF(AND($C83="",$H83&gt;0),"; нет договора","")&amp;IF(AND($F83="",$H83&gt;0),"; нет срока оплаты","")&amp;IF(AND($F83&lt;&gt;"",$H83&gt;0),IF($F83&lt;EDATE('Старение'!$C$4,-36),"; срок оплаты больше 3 лет назад",""),""),3,200))</f>
        <v/>
      </c>
    </row>
    <row r="84">
      <c r="A84" s="11" t="n"/>
      <c r="B84" s="12" t="n"/>
      <c r="C84" s="11" t="n"/>
      <c r="D84" s="11" t="n"/>
      <c r="E84" s="13" t="n"/>
      <c r="F84" s="13" t="n"/>
      <c r="G84" s="14" t="n"/>
      <c r="H84" s="14" t="n"/>
      <c r="I84" s="10">
        <f>IF(OR($F84="",$H84=""),"",'Старение'!$C$4-$F84)</f>
        <v/>
      </c>
      <c r="J84" s="11">
        <f>IF($H84="","",IF($H84&lt;0,"аванс/переплата",IF($F84="","без срока",IF($I84&lt;=0,"не просрочено",IF($I84&lt;=30,"0–30",IF($I84&lt;=60,"31–60",IF($I84&lt;=90,"61–90","90+")))))))</f>
        <v/>
      </c>
      <c r="K84" s="11">
        <f>IF($A84="","",MID(IF(SUMPRODUCT(($B$6:$B$505=$B84)*($A$6:$A$505&lt;&gt;$A84))*($B84&lt;&gt;"")&gt;0,"; дубль БИН","")&amp;IF($H84&lt;0,"; кредитовый остаток","")&amp;IF(AND($C84="",$H84&gt;0),"; нет договора","")&amp;IF(AND($F84="",$H84&gt;0),"; нет срока оплаты","")&amp;IF(AND($F84&lt;&gt;"",$H84&gt;0),IF($F84&lt;EDATE('Старение'!$C$4,-36),"; срок оплаты больше 3 лет назад",""),""),3,200))</f>
        <v/>
      </c>
    </row>
    <row r="85">
      <c r="A85" s="11" t="n"/>
      <c r="B85" s="12" t="n"/>
      <c r="C85" s="11" t="n"/>
      <c r="D85" s="11" t="n"/>
      <c r="E85" s="13" t="n"/>
      <c r="F85" s="13" t="n"/>
      <c r="G85" s="14" t="n"/>
      <c r="H85" s="14" t="n"/>
      <c r="I85" s="10">
        <f>IF(OR($F85="",$H85=""),"",'Старение'!$C$4-$F85)</f>
        <v/>
      </c>
      <c r="J85" s="11">
        <f>IF($H85="","",IF($H85&lt;0,"аванс/переплата",IF($F85="","без срока",IF($I85&lt;=0,"не просрочено",IF($I85&lt;=30,"0–30",IF($I85&lt;=60,"31–60",IF($I85&lt;=90,"61–90","90+")))))))</f>
        <v/>
      </c>
      <c r="K85" s="11">
        <f>IF($A85="","",MID(IF(SUMPRODUCT(($B$6:$B$505=$B85)*($A$6:$A$505&lt;&gt;$A85))*($B85&lt;&gt;"")&gt;0,"; дубль БИН","")&amp;IF($H85&lt;0,"; кредитовый остаток","")&amp;IF(AND($C85="",$H85&gt;0),"; нет договора","")&amp;IF(AND($F85="",$H85&gt;0),"; нет срока оплаты","")&amp;IF(AND($F85&lt;&gt;"",$H85&gt;0),IF($F85&lt;EDATE('Старение'!$C$4,-36),"; срок оплаты больше 3 лет назад",""),""),3,200))</f>
        <v/>
      </c>
    </row>
    <row r="86">
      <c r="A86" s="11" t="n"/>
      <c r="B86" s="12" t="n"/>
      <c r="C86" s="11" t="n"/>
      <c r="D86" s="11" t="n"/>
      <c r="E86" s="13" t="n"/>
      <c r="F86" s="13" t="n"/>
      <c r="G86" s="14" t="n"/>
      <c r="H86" s="14" t="n"/>
      <c r="I86" s="10">
        <f>IF(OR($F86="",$H86=""),"",'Старение'!$C$4-$F86)</f>
        <v/>
      </c>
      <c r="J86" s="11">
        <f>IF($H86="","",IF($H86&lt;0,"аванс/переплата",IF($F86="","без срока",IF($I86&lt;=0,"не просрочено",IF($I86&lt;=30,"0–30",IF($I86&lt;=60,"31–60",IF($I86&lt;=90,"61–90","90+")))))))</f>
        <v/>
      </c>
      <c r="K86" s="11">
        <f>IF($A86="","",MID(IF(SUMPRODUCT(($B$6:$B$505=$B86)*($A$6:$A$505&lt;&gt;$A86))*($B86&lt;&gt;"")&gt;0,"; дубль БИН","")&amp;IF($H86&lt;0,"; кредитовый остаток","")&amp;IF(AND($C86="",$H86&gt;0),"; нет договора","")&amp;IF(AND($F86="",$H86&gt;0),"; нет срока оплаты","")&amp;IF(AND($F86&lt;&gt;"",$H86&gt;0),IF($F86&lt;EDATE('Старение'!$C$4,-36),"; срок оплаты больше 3 лет назад",""),""),3,200))</f>
        <v/>
      </c>
    </row>
    <row r="87">
      <c r="A87" s="11" t="n"/>
      <c r="B87" s="12" t="n"/>
      <c r="C87" s="11" t="n"/>
      <c r="D87" s="11" t="n"/>
      <c r="E87" s="13" t="n"/>
      <c r="F87" s="13" t="n"/>
      <c r="G87" s="14" t="n"/>
      <c r="H87" s="14" t="n"/>
      <c r="I87" s="10">
        <f>IF(OR($F87="",$H87=""),"",'Старение'!$C$4-$F87)</f>
        <v/>
      </c>
      <c r="J87" s="11">
        <f>IF($H87="","",IF($H87&lt;0,"аванс/переплата",IF($F87="","без срока",IF($I87&lt;=0,"не просрочено",IF($I87&lt;=30,"0–30",IF($I87&lt;=60,"31–60",IF($I87&lt;=90,"61–90","90+")))))))</f>
        <v/>
      </c>
      <c r="K87" s="11">
        <f>IF($A87="","",MID(IF(SUMPRODUCT(($B$6:$B$505=$B87)*($A$6:$A$505&lt;&gt;$A87))*($B87&lt;&gt;"")&gt;0,"; дубль БИН","")&amp;IF($H87&lt;0,"; кредитовый остаток","")&amp;IF(AND($C87="",$H87&gt;0),"; нет договора","")&amp;IF(AND($F87="",$H87&gt;0),"; нет срока оплаты","")&amp;IF(AND($F87&lt;&gt;"",$H87&gt;0),IF($F87&lt;EDATE('Старение'!$C$4,-36),"; срок оплаты больше 3 лет назад",""),""),3,200))</f>
        <v/>
      </c>
    </row>
    <row r="88">
      <c r="A88" s="11" t="n"/>
      <c r="B88" s="12" t="n"/>
      <c r="C88" s="11" t="n"/>
      <c r="D88" s="11" t="n"/>
      <c r="E88" s="13" t="n"/>
      <c r="F88" s="13" t="n"/>
      <c r="G88" s="14" t="n"/>
      <c r="H88" s="14" t="n"/>
      <c r="I88" s="10">
        <f>IF(OR($F88="",$H88=""),"",'Старение'!$C$4-$F88)</f>
        <v/>
      </c>
      <c r="J88" s="11">
        <f>IF($H88="","",IF($H88&lt;0,"аванс/переплата",IF($F88="","без срока",IF($I88&lt;=0,"не просрочено",IF($I88&lt;=30,"0–30",IF($I88&lt;=60,"31–60",IF($I88&lt;=90,"61–90","90+")))))))</f>
        <v/>
      </c>
      <c r="K88" s="11">
        <f>IF($A88="","",MID(IF(SUMPRODUCT(($B$6:$B$505=$B88)*($A$6:$A$505&lt;&gt;$A88))*($B88&lt;&gt;"")&gt;0,"; дубль БИН","")&amp;IF($H88&lt;0,"; кредитовый остаток","")&amp;IF(AND($C88="",$H88&gt;0),"; нет договора","")&amp;IF(AND($F88="",$H88&gt;0),"; нет срока оплаты","")&amp;IF(AND($F88&lt;&gt;"",$H88&gt;0),IF($F88&lt;EDATE('Старение'!$C$4,-36),"; срок оплаты больше 3 лет назад",""),""),3,200))</f>
        <v/>
      </c>
    </row>
    <row r="89">
      <c r="A89" s="11" t="n"/>
      <c r="B89" s="12" t="n"/>
      <c r="C89" s="11" t="n"/>
      <c r="D89" s="11" t="n"/>
      <c r="E89" s="13" t="n"/>
      <c r="F89" s="13" t="n"/>
      <c r="G89" s="14" t="n"/>
      <c r="H89" s="14" t="n"/>
      <c r="I89" s="10">
        <f>IF(OR($F89="",$H89=""),"",'Старение'!$C$4-$F89)</f>
        <v/>
      </c>
      <c r="J89" s="11">
        <f>IF($H89="","",IF($H89&lt;0,"аванс/переплата",IF($F89="","без срока",IF($I89&lt;=0,"не просрочено",IF($I89&lt;=30,"0–30",IF($I89&lt;=60,"31–60",IF($I89&lt;=90,"61–90","90+")))))))</f>
        <v/>
      </c>
      <c r="K89" s="11">
        <f>IF($A89="","",MID(IF(SUMPRODUCT(($B$6:$B$505=$B89)*($A$6:$A$505&lt;&gt;$A89))*($B89&lt;&gt;"")&gt;0,"; дубль БИН","")&amp;IF($H89&lt;0,"; кредитовый остаток","")&amp;IF(AND($C89="",$H89&gt;0),"; нет договора","")&amp;IF(AND($F89="",$H89&gt;0),"; нет срока оплаты","")&amp;IF(AND($F89&lt;&gt;"",$H89&gt;0),IF($F89&lt;EDATE('Старение'!$C$4,-36),"; срок оплаты больше 3 лет назад",""),""),3,200))</f>
        <v/>
      </c>
    </row>
    <row r="90">
      <c r="A90" s="11" t="n"/>
      <c r="B90" s="12" t="n"/>
      <c r="C90" s="11" t="n"/>
      <c r="D90" s="11" t="n"/>
      <c r="E90" s="13" t="n"/>
      <c r="F90" s="13" t="n"/>
      <c r="G90" s="14" t="n"/>
      <c r="H90" s="14" t="n"/>
      <c r="I90" s="10">
        <f>IF(OR($F90="",$H90=""),"",'Старение'!$C$4-$F90)</f>
        <v/>
      </c>
      <c r="J90" s="11">
        <f>IF($H90="","",IF($H90&lt;0,"аванс/переплата",IF($F90="","без срока",IF($I90&lt;=0,"не просрочено",IF($I90&lt;=30,"0–30",IF($I90&lt;=60,"31–60",IF($I90&lt;=90,"61–90","90+")))))))</f>
        <v/>
      </c>
      <c r="K90" s="11">
        <f>IF($A90="","",MID(IF(SUMPRODUCT(($B$6:$B$505=$B90)*($A$6:$A$505&lt;&gt;$A90))*($B90&lt;&gt;"")&gt;0,"; дубль БИН","")&amp;IF($H90&lt;0,"; кредитовый остаток","")&amp;IF(AND($C90="",$H90&gt;0),"; нет договора","")&amp;IF(AND($F90="",$H90&gt;0),"; нет срока оплаты","")&amp;IF(AND($F90&lt;&gt;"",$H90&gt;0),IF($F90&lt;EDATE('Старение'!$C$4,-36),"; срок оплаты больше 3 лет назад",""),""),3,200))</f>
        <v/>
      </c>
    </row>
    <row r="91">
      <c r="A91" s="11" t="n"/>
      <c r="B91" s="12" t="n"/>
      <c r="C91" s="11" t="n"/>
      <c r="D91" s="11" t="n"/>
      <c r="E91" s="13" t="n"/>
      <c r="F91" s="13" t="n"/>
      <c r="G91" s="14" t="n"/>
      <c r="H91" s="14" t="n"/>
      <c r="I91" s="10">
        <f>IF(OR($F91="",$H91=""),"",'Старение'!$C$4-$F91)</f>
        <v/>
      </c>
      <c r="J91" s="11">
        <f>IF($H91="","",IF($H91&lt;0,"аванс/переплата",IF($F91="","без срока",IF($I91&lt;=0,"не просрочено",IF($I91&lt;=30,"0–30",IF($I91&lt;=60,"31–60",IF($I91&lt;=90,"61–90","90+")))))))</f>
        <v/>
      </c>
      <c r="K91" s="11">
        <f>IF($A91="","",MID(IF(SUMPRODUCT(($B$6:$B$505=$B91)*($A$6:$A$505&lt;&gt;$A91))*($B91&lt;&gt;"")&gt;0,"; дубль БИН","")&amp;IF($H91&lt;0,"; кредитовый остаток","")&amp;IF(AND($C91="",$H91&gt;0),"; нет договора","")&amp;IF(AND($F91="",$H91&gt;0),"; нет срока оплаты","")&amp;IF(AND($F91&lt;&gt;"",$H91&gt;0),IF($F91&lt;EDATE('Старение'!$C$4,-36),"; срок оплаты больше 3 лет назад",""),""),3,200))</f>
        <v/>
      </c>
    </row>
    <row r="92">
      <c r="A92" s="11" t="n"/>
      <c r="B92" s="12" t="n"/>
      <c r="C92" s="11" t="n"/>
      <c r="D92" s="11" t="n"/>
      <c r="E92" s="13" t="n"/>
      <c r="F92" s="13" t="n"/>
      <c r="G92" s="14" t="n"/>
      <c r="H92" s="14" t="n"/>
      <c r="I92" s="10">
        <f>IF(OR($F92="",$H92=""),"",'Старение'!$C$4-$F92)</f>
        <v/>
      </c>
      <c r="J92" s="11">
        <f>IF($H92="","",IF($H92&lt;0,"аванс/переплата",IF($F92="","без срока",IF($I92&lt;=0,"не просрочено",IF($I92&lt;=30,"0–30",IF($I92&lt;=60,"31–60",IF($I92&lt;=90,"61–90","90+")))))))</f>
        <v/>
      </c>
      <c r="K92" s="11">
        <f>IF($A92="","",MID(IF(SUMPRODUCT(($B$6:$B$505=$B92)*($A$6:$A$505&lt;&gt;$A92))*($B92&lt;&gt;"")&gt;0,"; дубль БИН","")&amp;IF($H92&lt;0,"; кредитовый остаток","")&amp;IF(AND($C92="",$H92&gt;0),"; нет договора","")&amp;IF(AND($F92="",$H92&gt;0),"; нет срока оплаты","")&amp;IF(AND($F92&lt;&gt;"",$H92&gt;0),IF($F92&lt;EDATE('Старение'!$C$4,-36),"; срок оплаты больше 3 лет назад",""),""),3,200))</f>
        <v/>
      </c>
    </row>
    <row r="93">
      <c r="A93" s="11" t="n"/>
      <c r="B93" s="12" t="n"/>
      <c r="C93" s="11" t="n"/>
      <c r="D93" s="11" t="n"/>
      <c r="E93" s="13" t="n"/>
      <c r="F93" s="13" t="n"/>
      <c r="G93" s="14" t="n"/>
      <c r="H93" s="14" t="n"/>
      <c r="I93" s="10">
        <f>IF(OR($F93="",$H93=""),"",'Старение'!$C$4-$F93)</f>
        <v/>
      </c>
      <c r="J93" s="11">
        <f>IF($H93="","",IF($H93&lt;0,"аванс/переплата",IF($F93="","без срока",IF($I93&lt;=0,"не просрочено",IF($I93&lt;=30,"0–30",IF($I93&lt;=60,"31–60",IF($I93&lt;=90,"61–90","90+")))))))</f>
        <v/>
      </c>
      <c r="K93" s="11">
        <f>IF($A93="","",MID(IF(SUMPRODUCT(($B$6:$B$505=$B93)*($A$6:$A$505&lt;&gt;$A93))*($B93&lt;&gt;"")&gt;0,"; дубль БИН","")&amp;IF($H93&lt;0,"; кредитовый остаток","")&amp;IF(AND($C93="",$H93&gt;0),"; нет договора","")&amp;IF(AND($F93="",$H93&gt;0),"; нет срока оплаты","")&amp;IF(AND($F93&lt;&gt;"",$H93&gt;0),IF($F93&lt;EDATE('Старение'!$C$4,-36),"; срок оплаты больше 3 лет назад",""),""),3,200))</f>
        <v/>
      </c>
    </row>
    <row r="94">
      <c r="A94" s="11" t="n"/>
      <c r="B94" s="12" t="n"/>
      <c r="C94" s="11" t="n"/>
      <c r="D94" s="11" t="n"/>
      <c r="E94" s="13" t="n"/>
      <c r="F94" s="13" t="n"/>
      <c r="G94" s="14" t="n"/>
      <c r="H94" s="14" t="n"/>
      <c r="I94" s="10">
        <f>IF(OR($F94="",$H94=""),"",'Старение'!$C$4-$F94)</f>
        <v/>
      </c>
      <c r="J94" s="11">
        <f>IF($H94="","",IF($H94&lt;0,"аванс/переплата",IF($F94="","без срока",IF($I94&lt;=0,"не просрочено",IF($I94&lt;=30,"0–30",IF($I94&lt;=60,"31–60",IF($I94&lt;=90,"61–90","90+")))))))</f>
        <v/>
      </c>
      <c r="K94" s="11">
        <f>IF($A94="","",MID(IF(SUMPRODUCT(($B$6:$B$505=$B94)*($A$6:$A$505&lt;&gt;$A94))*($B94&lt;&gt;"")&gt;0,"; дубль БИН","")&amp;IF($H94&lt;0,"; кредитовый остаток","")&amp;IF(AND($C94="",$H94&gt;0),"; нет договора","")&amp;IF(AND($F94="",$H94&gt;0),"; нет срока оплаты","")&amp;IF(AND($F94&lt;&gt;"",$H94&gt;0),IF($F94&lt;EDATE('Старение'!$C$4,-36),"; срок оплаты больше 3 лет назад",""),""),3,200))</f>
        <v/>
      </c>
    </row>
    <row r="95">
      <c r="A95" s="11" t="n"/>
      <c r="B95" s="12" t="n"/>
      <c r="C95" s="11" t="n"/>
      <c r="D95" s="11" t="n"/>
      <c r="E95" s="13" t="n"/>
      <c r="F95" s="13" t="n"/>
      <c r="G95" s="14" t="n"/>
      <c r="H95" s="14" t="n"/>
      <c r="I95" s="10">
        <f>IF(OR($F95="",$H95=""),"",'Старение'!$C$4-$F95)</f>
        <v/>
      </c>
      <c r="J95" s="11">
        <f>IF($H95="","",IF($H95&lt;0,"аванс/переплата",IF($F95="","без срока",IF($I95&lt;=0,"не просрочено",IF($I95&lt;=30,"0–30",IF($I95&lt;=60,"31–60",IF($I95&lt;=90,"61–90","90+")))))))</f>
        <v/>
      </c>
      <c r="K95" s="11">
        <f>IF($A95="","",MID(IF(SUMPRODUCT(($B$6:$B$505=$B95)*($A$6:$A$505&lt;&gt;$A95))*($B95&lt;&gt;"")&gt;0,"; дубль БИН","")&amp;IF($H95&lt;0,"; кредитовый остаток","")&amp;IF(AND($C95="",$H95&gt;0),"; нет договора","")&amp;IF(AND($F95="",$H95&gt;0),"; нет срока оплаты","")&amp;IF(AND($F95&lt;&gt;"",$H95&gt;0),IF($F95&lt;EDATE('Старение'!$C$4,-36),"; срок оплаты больше 3 лет назад",""),""),3,200))</f>
        <v/>
      </c>
    </row>
    <row r="96">
      <c r="A96" s="11" t="n"/>
      <c r="B96" s="12" t="n"/>
      <c r="C96" s="11" t="n"/>
      <c r="D96" s="11" t="n"/>
      <c r="E96" s="13" t="n"/>
      <c r="F96" s="13" t="n"/>
      <c r="G96" s="14" t="n"/>
      <c r="H96" s="14" t="n"/>
      <c r="I96" s="10">
        <f>IF(OR($F96="",$H96=""),"",'Старение'!$C$4-$F96)</f>
        <v/>
      </c>
      <c r="J96" s="11">
        <f>IF($H96="","",IF($H96&lt;0,"аванс/переплата",IF($F96="","без срока",IF($I96&lt;=0,"не просрочено",IF($I96&lt;=30,"0–30",IF($I96&lt;=60,"31–60",IF($I96&lt;=90,"61–90","90+")))))))</f>
        <v/>
      </c>
      <c r="K96" s="11">
        <f>IF($A96="","",MID(IF(SUMPRODUCT(($B$6:$B$505=$B96)*($A$6:$A$505&lt;&gt;$A96))*($B96&lt;&gt;"")&gt;0,"; дубль БИН","")&amp;IF($H96&lt;0,"; кредитовый остаток","")&amp;IF(AND($C96="",$H96&gt;0),"; нет договора","")&amp;IF(AND($F96="",$H96&gt;0),"; нет срока оплаты","")&amp;IF(AND($F96&lt;&gt;"",$H96&gt;0),IF($F96&lt;EDATE('Старение'!$C$4,-36),"; срок оплаты больше 3 лет назад",""),""),3,200))</f>
        <v/>
      </c>
    </row>
    <row r="97">
      <c r="A97" s="11" t="n"/>
      <c r="B97" s="12" t="n"/>
      <c r="C97" s="11" t="n"/>
      <c r="D97" s="11" t="n"/>
      <c r="E97" s="13" t="n"/>
      <c r="F97" s="13" t="n"/>
      <c r="G97" s="14" t="n"/>
      <c r="H97" s="14" t="n"/>
      <c r="I97" s="10">
        <f>IF(OR($F97="",$H97=""),"",'Старение'!$C$4-$F97)</f>
        <v/>
      </c>
      <c r="J97" s="11">
        <f>IF($H97="","",IF($H97&lt;0,"аванс/переплата",IF($F97="","без срока",IF($I97&lt;=0,"не просрочено",IF($I97&lt;=30,"0–30",IF($I97&lt;=60,"31–60",IF($I97&lt;=90,"61–90","90+")))))))</f>
        <v/>
      </c>
      <c r="K97" s="11">
        <f>IF($A97="","",MID(IF(SUMPRODUCT(($B$6:$B$505=$B97)*($A$6:$A$505&lt;&gt;$A97))*($B97&lt;&gt;"")&gt;0,"; дубль БИН","")&amp;IF($H97&lt;0,"; кредитовый остаток","")&amp;IF(AND($C97="",$H97&gt;0),"; нет договора","")&amp;IF(AND($F97="",$H97&gt;0),"; нет срока оплаты","")&amp;IF(AND($F97&lt;&gt;"",$H97&gt;0),IF($F97&lt;EDATE('Старение'!$C$4,-36),"; срок оплаты больше 3 лет назад",""),""),3,200))</f>
        <v/>
      </c>
    </row>
    <row r="98">
      <c r="A98" s="11" t="n"/>
      <c r="B98" s="12" t="n"/>
      <c r="C98" s="11" t="n"/>
      <c r="D98" s="11" t="n"/>
      <c r="E98" s="13" t="n"/>
      <c r="F98" s="13" t="n"/>
      <c r="G98" s="14" t="n"/>
      <c r="H98" s="14" t="n"/>
      <c r="I98" s="10">
        <f>IF(OR($F98="",$H98=""),"",'Старение'!$C$4-$F98)</f>
        <v/>
      </c>
      <c r="J98" s="11">
        <f>IF($H98="","",IF($H98&lt;0,"аванс/переплата",IF($F98="","без срока",IF($I98&lt;=0,"не просрочено",IF($I98&lt;=30,"0–30",IF($I98&lt;=60,"31–60",IF($I98&lt;=90,"61–90","90+")))))))</f>
        <v/>
      </c>
      <c r="K98" s="11">
        <f>IF($A98="","",MID(IF(SUMPRODUCT(($B$6:$B$505=$B98)*($A$6:$A$505&lt;&gt;$A98))*($B98&lt;&gt;"")&gt;0,"; дубль БИН","")&amp;IF($H98&lt;0,"; кредитовый остаток","")&amp;IF(AND($C98="",$H98&gt;0),"; нет договора","")&amp;IF(AND($F98="",$H98&gt;0),"; нет срока оплаты","")&amp;IF(AND($F98&lt;&gt;"",$H98&gt;0),IF($F98&lt;EDATE('Старение'!$C$4,-36),"; срок оплаты больше 3 лет назад",""),""),3,200))</f>
        <v/>
      </c>
    </row>
    <row r="99">
      <c r="A99" s="11" t="n"/>
      <c r="B99" s="12" t="n"/>
      <c r="C99" s="11" t="n"/>
      <c r="D99" s="11" t="n"/>
      <c r="E99" s="13" t="n"/>
      <c r="F99" s="13" t="n"/>
      <c r="G99" s="14" t="n"/>
      <c r="H99" s="14" t="n"/>
      <c r="I99" s="10">
        <f>IF(OR($F99="",$H99=""),"",'Старение'!$C$4-$F99)</f>
        <v/>
      </c>
      <c r="J99" s="11">
        <f>IF($H99="","",IF($H99&lt;0,"аванс/переплата",IF($F99="","без срока",IF($I99&lt;=0,"не просрочено",IF($I99&lt;=30,"0–30",IF($I99&lt;=60,"31–60",IF($I99&lt;=90,"61–90","90+")))))))</f>
        <v/>
      </c>
      <c r="K99" s="11">
        <f>IF($A99="","",MID(IF(SUMPRODUCT(($B$6:$B$505=$B99)*($A$6:$A$505&lt;&gt;$A99))*($B99&lt;&gt;"")&gt;0,"; дубль БИН","")&amp;IF($H99&lt;0,"; кредитовый остаток","")&amp;IF(AND($C99="",$H99&gt;0),"; нет договора","")&amp;IF(AND($F99="",$H99&gt;0),"; нет срока оплаты","")&amp;IF(AND($F99&lt;&gt;"",$H99&gt;0),IF($F99&lt;EDATE('Старение'!$C$4,-36),"; срок оплаты больше 3 лет назад",""),""),3,200))</f>
        <v/>
      </c>
    </row>
    <row r="100">
      <c r="A100" s="11" t="n"/>
      <c r="B100" s="12" t="n"/>
      <c r="C100" s="11" t="n"/>
      <c r="D100" s="11" t="n"/>
      <c r="E100" s="13" t="n"/>
      <c r="F100" s="13" t="n"/>
      <c r="G100" s="14" t="n"/>
      <c r="H100" s="14" t="n"/>
      <c r="I100" s="10">
        <f>IF(OR($F100="",$H100=""),"",'Старение'!$C$4-$F100)</f>
        <v/>
      </c>
      <c r="J100" s="11">
        <f>IF($H100="","",IF($H100&lt;0,"аванс/переплата",IF($F100="","без срока",IF($I100&lt;=0,"не просрочено",IF($I100&lt;=30,"0–30",IF($I100&lt;=60,"31–60",IF($I100&lt;=90,"61–90","90+")))))))</f>
        <v/>
      </c>
      <c r="K100" s="11">
        <f>IF($A100="","",MID(IF(SUMPRODUCT(($B$6:$B$505=$B100)*($A$6:$A$505&lt;&gt;$A100))*($B100&lt;&gt;"")&gt;0,"; дубль БИН","")&amp;IF($H100&lt;0,"; кредитовый остаток","")&amp;IF(AND($C100="",$H100&gt;0),"; нет договора","")&amp;IF(AND($F100="",$H100&gt;0),"; нет срока оплаты","")&amp;IF(AND($F100&lt;&gt;"",$H100&gt;0),IF($F100&lt;EDATE('Старение'!$C$4,-36),"; срок оплаты больше 3 лет назад",""),""),3,200))</f>
        <v/>
      </c>
    </row>
    <row r="101">
      <c r="A101" s="11" t="n"/>
      <c r="B101" s="12" t="n"/>
      <c r="C101" s="11" t="n"/>
      <c r="D101" s="11" t="n"/>
      <c r="E101" s="13" t="n"/>
      <c r="F101" s="13" t="n"/>
      <c r="G101" s="14" t="n"/>
      <c r="H101" s="14" t="n"/>
      <c r="I101" s="10">
        <f>IF(OR($F101="",$H101=""),"",'Старение'!$C$4-$F101)</f>
        <v/>
      </c>
      <c r="J101" s="11">
        <f>IF($H101="","",IF($H101&lt;0,"аванс/переплата",IF($F101="","без срока",IF($I101&lt;=0,"не просрочено",IF($I101&lt;=30,"0–30",IF($I101&lt;=60,"31–60",IF($I101&lt;=90,"61–90","90+")))))))</f>
        <v/>
      </c>
      <c r="K101" s="11">
        <f>IF($A101="","",MID(IF(SUMPRODUCT(($B$6:$B$505=$B101)*($A$6:$A$505&lt;&gt;$A101))*($B101&lt;&gt;"")&gt;0,"; дубль БИН","")&amp;IF($H101&lt;0,"; кредитовый остаток","")&amp;IF(AND($C101="",$H101&gt;0),"; нет договора","")&amp;IF(AND($F101="",$H101&gt;0),"; нет срока оплаты","")&amp;IF(AND($F101&lt;&gt;"",$H101&gt;0),IF($F101&lt;EDATE('Старение'!$C$4,-36),"; срок оплаты больше 3 лет назад",""),""),3,200))</f>
        <v/>
      </c>
    </row>
    <row r="102">
      <c r="A102" s="11" t="n"/>
      <c r="B102" s="12" t="n"/>
      <c r="C102" s="11" t="n"/>
      <c r="D102" s="11" t="n"/>
      <c r="E102" s="13" t="n"/>
      <c r="F102" s="13" t="n"/>
      <c r="G102" s="14" t="n"/>
      <c r="H102" s="14" t="n"/>
      <c r="I102" s="10">
        <f>IF(OR($F102="",$H102=""),"",'Старение'!$C$4-$F102)</f>
        <v/>
      </c>
      <c r="J102" s="11">
        <f>IF($H102="","",IF($H102&lt;0,"аванс/переплата",IF($F102="","без срока",IF($I102&lt;=0,"не просрочено",IF($I102&lt;=30,"0–30",IF($I102&lt;=60,"31–60",IF($I102&lt;=90,"61–90","90+")))))))</f>
        <v/>
      </c>
      <c r="K102" s="11">
        <f>IF($A102="","",MID(IF(SUMPRODUCT(($B$6:$B$505=$B102)*($A$6:$A$505&lt;&gt;$A102))*($B102&lt;&gt;"")&gt;0,"; дубль БИН","")&amp;IF($H102&lt;0,"; кредитовый остаток","")&amp;IF(AND($C102="",$H102&gt;0),"; нет договора","")&amp;IF(AND($F102="",$H102&gt;0),"; нет срока оплаты","")&amp;IF(AND($F102&lt;&gt;"",$H102&gt;0),IF($F102&lt;EDATE('Старение'!$C$4,-36),"; срок оплаты больше 3 лет назад",""),""),3,200))</f>
        <v/>
      </c>
    </row>
    <row r="103">
      <c r="A103" s="11" t="n"/>
      <c r="B103" s="12" t="n"/>
      <c r="C103" s="11" t="n"/>
      <c r="D103" s="11" t="n"/>
      <c r="E103" s="13" t="n"/>
      <c r="F103" s="13" t="n"/>
      <c r="G103" s="14" t="n"/>
      <c r="H103" s="14" t="n"/>
      <c r="I103" s="10">
        <f>IF(OR($F103="",$H103=""),"",'Старение'!$C$4-$F103)</f>
        <v/>
      </c>
      <c r="J103" s="11">
        <f>IF($H103="","",IF($H103&lt;0,"аванс/переплата",IF($F103="","без срока",IF($I103&lt;=0,"не просрочено",IF($I103&lt;=30,"0–30",IF($I103&lt;=60,"31–60",IF($I103&lt;=90,"61–90","90+")))))))</f>
        <v/>
      </c>
      <c r="K103" s="11">
        <f>IF($A103="","",MID(IF(SUMPRODUCT(($B$6:$B$505=$B103)*($A$6:$A$505&lt;&gt;$A103))*($B103&lt;&gt;"")&gt;0,"; дубль БИН","")&amp;IF($H103&lt;0,"; кредитовый остаток","")&amp;IF(AND($C103="",$H103&gt;0),"; нет договора","")&amp;IF(AND($F103="",$H103&gt;0),"; нет срока оплаты","")&amp;IF(AND($F103&lt;&gt;"",$H103&gt;0),IF($F103&lt;EDATE('Старение'!$C$4,-36),"; срок оплаты больше 3 лет назад",""),""),3,200))</f>
        <v/>
      </c>
    </row>
    <row r="104">
      <c r="A104" s="11" t="n"/>
      <c r="B104" s="12" t="n"/>
      <c r="C104" s="11" t="n"/>
      <c r="D104" s="11" t="n"/>
      <c r="E104" s="13" t="n"/>
      <c r="F104" s="13" t="n"/>
      <c r="G104" s="14" t="n"/>
      <c r="H104" s="14" t="n"/>
      <c r="I104" s="10">
        <f>IF(OR($F104="",$H104=""),"",'Старение'!$C$4-$F104)</f>
        <v/>
      </c>
      <c r="J104" s="11">
        <f>IF($H104="","",IF($H104&lt;0,"аванс/переплата",IF($F104="","без срока",IF($I104&lt;=0,"не просрочено",IF($I104&lt;=30,"0–30",IF($I104&lt;=60,"31–60",IF($I104&lt;=90,"61–90","90+")))))))</f>
        <v/>
      </c>
      <c r="K104" s="11">
        <f>IF($A104="","",MID(IF(SUMPRODUCT(($B$6:$B$505=$B104)*($A$6:$A$505&lt;&gt;$A104))*($B104&lt;&gt;"")&gt;0,"; дубль БИН","")&amp;IF($H104&lt;0,"; кредитовый остаток","")&amp;IF(AND($C104="",$H104&gt;0),"; нет договора","")&amp;IF(AND($F104="",$H104&gt;0),"; нет срока оплаты","")&amp;IF(AND($F104&lt;&gt;"",$H104&gt;0),IF($F104&lt;EDATE('Старение'!$C$4,-36),"; срок оплаты больше 3 лет назад",""),""),3,200))</f>
        <v/>
      </c>
    </row>
    <row r="105">
      <c r="A105" s="11" t="n"/>
      <c r="B105" s="12" t="n"/>
      <c r="C105" s="11" t="n"/>
      <c r="D105" s="11" t="n"/>
      <c r="E105" s="13" t="n"/>
      <c r="F105" s="13" t="n"/>
      <c r="G105" s="14" t="n"/>
      <c r="H105" s="14" t="n"/>
      <c r="I105" s="10">
        <f>IF(OR($F105="",$H105=""),"",'Старение'!$C$4-$F105)</f>
        <v/>
      </c>
      <c r="J105" s="11">
        <f>IF($H105="","",IF($H105&lt;0,"аванс/переплата",IF($F105="","без срока",IF($I105&lt;=0,"не просрочено",IF($I105&lt;=30,"0–30",IF($I105&lt;=60,"31–60",IF($I105&lt;=90,"61–90","90+")))))))</f>
        <v/>
      </c>
      <c r="K105" s="11">
        <f>IF($A105="","",MID(IF(SUMPRODUCT(($B$6:$B$505=$B105)*($A$6:$A$505&lt;&gt;$A105))*($B105&lt;&gt;"")&gt;0,"; дубль БИН","")&amp;IF($H105&lt;0,"; кредитовый остаток","")&amp;IF(AND($C105="",$H105&gt;0),"; нет договора","")&amp;IF(AND($F105="",$H105&gt;0),"; нет срока оплаты","")&amp;IF(AND($F105&lt;&gt;"",$H105&gt;0),IF($F105&lt;EDATE('Старение'!$C$4,-36),"; срок оплаты больше 3 лет назад",""),""),3,200))</f>
        <v/>
      </c>
    </row>
    <row r="106">
      <c r="A106" s="11" t="n"/>
      <c r="B106" s="12" t="n"/>
      <c r="C106" s="11" t="n"/>
      <c r="D106" s="11" t="n"/>
      <c r="E106" s="13" t="n"/>
      <c r="F106" s="13" t="n"/>
      <c r="G106" s="14" t="n"/>
      <c r="H106" s="14" t="n"/>
      <c r="I106" s="10">
        <f>IF(OR($F106="",$H106=""),"",'Старение'!$C$4-$F106)</f>
        <v/>
      </c>
      <c r="J106" s="11">
        <f>IF($H106="","",IF($H106&lt;0,"аванс/переплата",IF($F106="","без срока",IF($I106&lt;=0,"не просрочено",IF($I106&lt;=30,"0–30",IF($I106&lt;=60,"31–60",IF($I106&lt;=90,"61–90","90+")))))))</f>
        <v/>
      </c>
      <c r="K106" s="11">
        <f>IF($A106="","",MID(IF(SUMPRODUCT(($B$6:$B$505=$B106)*($A$6:$A$505&lt;&gt;$A106))*($B106&lt;&gt;"")&gt;0,"; дубль БИН","")&amp;IF($H106&lt;0,"; кредитовый остаток","")&amp;IF(AND($C106="",$H106&gt;0),"; нет договора","")&amp;IF(AND($F106="",$H106&gt;0),"; нет срока оплаты","")&amp;IF(AND($F106&lt;&gt;"",$H106&gt;0),IF($F106&lt;EDATE('Старение'!$C$4,-36),"; срок оплаты больше 3 лет назад",""),""),3,200))</f>
        <v/>
      </c>
    </row>
    <row r="107">
      <c r="A107" s="11" t="n"/>
      <c r="B107" s="12" t="n"/>
      <c r="C107" s="11" t="n"/>
      <c r="D107" s="11" t="n"/>
      <c r="E107" s="13" t="n"/>
      <c r="F107" s="13" t="n"/>
      <c r="G107" s="14" t="n"/>
      <c r="H107" s="14" t="n"/>
      <c r="I107" s="10">
        <f>IF(OR($F107="",$H107=""),"",'Старение'!$C$4-$F107)</f>
        <v/>
      </c>
      <c r="J107" s="11">
        <f>IF($H107="","",IF($H107&lt;0,"аванс/переплата",IF($F107="","без срока",IF($I107&lt;=0,"не просрочено",IF($I107&lt;=30,"0–30",IF($I107&lt;=60,"31–60",IF($I107&lt;=90,"61–90","90+")))))))</f>
        <v/>
      </c>
      <c r="K107" s="11">
        <f>IF($A107="","",MID(IF(SUMPRODUCT(($B$6:$B$505=$B107)*($A$6:$A$505&lt;&gt;$A107))*($B107&lt;&gt;"")&gt;0,"; дубль БИН","")&amp;IF($H107&lt;0,"; кредитовый остаток","")&amp;IF(AND($C107="",$H107&gt;0),"; нет договора","")&amp;IF(AND($F107="",$H107&gt;0),"; нет срока оплаты","")&amp;IF(AND($F107&lt;&gt;"",$H107&gt;0),IF($F107&lt;EDATE('Старение'!$C$4,-36),"; срок оплаты больше 3 лет назад",""),""),3,200))</f>
        <v/>
      </c>
    </row>
    <row r="108">
      <c r="A108" s="11" t="n"/>
      <c r="B108" s="12" t="n"/>
      <c r="C108" s="11" t="n"/>
      <c r="D108" s="11" t="n"/>
      <c r="E108" s="13" t="n"/>
      <c r="F108" s="13" t="n"/>
      <c r="G108" s="14" t="n"/>
      <c r="H108" s="14" t="n"/>
      <c r="I108" s="10">
        <f>IF(OR($F108="",$H108=""),"",'Старение'!$C$4-$F108)</f>
        <v/>
      </c>
      <c r="J108" s="11">
        <f>IF($H108="","",IF($H108&lt;0,"аванс/переплата",IF($F108="","без срока",IF($I108&lt;=0,"не просрочено",IF($I108&lt;=30,"0–30",IF($I108&lt;=60,"31–60",IF($I108&lt;=90,"61–90","90+")))))))</f>
        <v/>
      </c>
      <c r="K108" s="11">
        <f>IF($A108="","",MID(IF(SUMPRODUCT(($B$6:$B$505=$B108)*($A$6:$A$505&lt;&gt;$A108))*($B108&lt;&gt;"")&gt;0,"; дубль БИН","")&amp;IF($H108&lt;0,"; кредитовый остаток","")&amp;IF(AND($C108="",$H108&gt;0),"; нет договора","")&amp;IF(AND($F108="",$H108&gt;0),"; нет срока оплаты","")&amp;IF(AND($F108&lt;&gt;"",$H108&gt;0),IF($F108&lt;EDATE('Старение'!$C$4,-36),"; срок оплаты больше 3 лет назад",""),""),3,200))</f>
        <v/>
      </c>
    </row>
    <row r="109">
      <c r="A109" s="11" t="n"/>
      <c r="B109" s="12" t="n"/>
      <c r="C109" s="11" t="n"/>
      <c r="D109" s="11" t="n"/>
      <c r="E109" s="13" t="n"/>
      <c r="F109" s="13" t="n"/>
      <c r="G109" s="14" t="n"/>
      <c r="H109" s="14" t="n"/>
      <c r="I109" s="10">
        <f>IF(OR($F109="",$H109=""),"",'Старение'!$C$4-$F109)</f>
        <v/>
      </c>
      <c r="J109" s="11">
        <f>IF($H109="","",IF($H109&lt;0,"аванс/переплата",IF($F109="","без срока",IF($I109&lt;=0,"не просрочено",IF($I109&lt;=30,"0–30",IF($I109&lt;=60,"31–60",IF($I109&lt;=90,"61–90","90+")))))))</f>
        <v/>
      </c>
      <c r="K109" s="11">
        <f>IF($A109="","",MID(IF(SUMPRODUCT(($B$6:$B$505=$B109)*($A$6:$A$505&lt;&gt;$A109))*($B109&lt;&gt;"")&gt;0,"; дубль БИН","")&amp;IF($H109&lt;0,"; кредитовый остаток","")&amp;IF(AND($C109="",$H109&gt;0),"; нет договора","")&amp;IF(AND($F109="",$H109&gt;0),"; нет срока оплаты","")&amp;IF(AND($F109&lt;&gt;"",$H109&gt;0),IF($F109&lt;EDATE('Старение'!$C$4,-36),"; срок оплаты больше 3 лет назад",""),""),3,200))</f>
        <v/>
      </c>
    </row>
    <row r="110">
      <c r="A110" s="11" t="n"/>
      <c r="B110" s="12" t="n"/>
      <c r="C110" s="11" t="n"/>
      <c r="D110" s="11" t="n"/>
      <c r="E110" s="13" t="n"/>
      <c r="F110" s="13" t="n"/>
      <c r="G110" s="14" t="n"/>
      <c r="H110" s="14" t="n"/>
      <c r="I110" s="10">
        <f>IF(OR($F110="",$H110=""),"",'Старение'!$C$4-$F110)</f>
        <v/>
      </c>
      <c r="J110" s="11">
        <f>IF($H110="","",IF($H110&lt;0,"аванс/переплата",IF($F110="","без срока",IF($I110&lt;=0,"не просрочено",IF($I110&lt;=30,"0–30",IF($I110&lt;=60,"31–60",IF($I110&lt;=90,"61–90","90+")))))))</f>
        <v/>
      </c>
      <c r="K110" s="11">
        <f>IF($A110="","",MID(IF(SUMPRODUCT(($B$6:$B$505=$B110)*($A$6:$A$505&lt;&gt;$A110))*($B110&lt;&gt;"")&gt;0,"; дубль БИН","")&amp;IF($H110&lt;0,"; кредитовый остаток","")&amp;IF(AND($C110="",$H110&gt;0),"; нет договора","")&amp;IF(AND($F110="",$H110&gt;0),"; нет срока оплаты","")&amp;IF(AND($F110&lt;&gt;"",$H110&gt;0),IF($F110&lt;EDATE('Старение'!$C$4,-36),"; срок оплаты больше 3 лет назад",""),""),3,200))</f>
        <v/>
      </c>
    </row>
    <row r="111">
      <c r="A111" s="11" t="n"/>
      <c r="B111" s="12" t="n"/>
      <c r="C111" s="11" t="n"/>
      <c r="D111" s="11" t="n"/>
      <c r="E111" s="13" t="n"/>
      <c r="F111" s="13" t="n"/>
      <c r="G111" s="14" t="n"/>
      <c r="H111" s="14" t="n"/>
      <c r="I111" s="10">
        <f>IF(OR($F111="",$H111=""),"",'Старение'!$C$4-$F111)</f>
        <v/>
      </c>
      <c r="J111" s="11">
        <f>IF($H111="","",IF($H111&lt;0,"аванс/переплата",IF($F111="","без срока",IF($I111&lt;=0,"не просрочено",IF($I111&lt;=30,"0–30",IF($I111&lt;=60,"31–60",IF($I111&lt;=90,"61–90","90+")))))))</f>
        <v/>
      </c>
      <c r="K111" s="11">
        <f>IF($A111="","",MID(IF(SUMPRODUCT(($B$6:$B$505=$B111)*($A$6:$A$505&lt;&gt;$A111))*($B111&lt;&gt;"")&gt;0,"; дубль БИН","")&amp;IF($H111&lt;0,"; кредитовый остаток","")&amp;IF(AND($C111="",$H111&gt;0),"; нет договора","")&amp;IF(AND($F111="",$H111&gt;0),"; нет срока оплаты","")&amp;IF(AND($F111&lt;&gt;"",$H111&gt;0),IF($F111&lt;EDATE('Старение'!$C$4,-36),"; срок оплаты больше 3 лет назад",""),""),3,200))</f>
        <v/>
      </c>
    </row>
    <row r="112">
      <c r="A112" s="11" t="n"/>
      <c r="B112" s="12" t="n"/>
      <c r="C112" s="11" t="n"/>
      <c r="D112" s="11" t="n"/>
      <c r="E112" s="13" t="n"/>
      <c r="F112" s="13" t="n"/>
      <c r="G112" s="14" t="n"/>
      <c r="H112" s="14" t="n"/>
      <c r="I112" s="10">
        <f>IF(OR($F112="",$H112=""),"",'Старение'!$C$4-$F112)</f>
        <v/>
      </c>
      <c r="J112" s="11">
        <f>IF($H112="","",IF($H112&lt;0,"аванс/переплата",IF($F112="","без срока",IF($I112&lt;=0,"не просрочено",IF($I112&lt;=30,"0–30",IF($I112&lt;=60,"31–60",IF($I112&lt;=90,"61–90","90+")))))))</f>
        <v/>
      </c>
      <c r="K112" s="11">
        <f>IF($A112="","",MID(IF(SUMPRODUCT(($B$6:$B$505=$B112)*($A$6:$A$505&lt;&gt;$A112))*($B112&lt;&gt;"")&gt;0,"; дубль БИН","")&amp;IF($H112&lt;0,"; кредитовый остаток","")&amp;IF(AND($C112="",$H112&gt;0),"; нет договора","")&amp;IF(AND($F112="",$H112&gt;0),"; нет срока оплаты","")&amp;IF(AND($F112&lt;&gt;"",$H112&gt;0),IF($F112&lt;EDATE('Старение'!$C$4,-36),"; срок оплаты больше 3 лет назад",""),""),3,200))</f>
        <v/>
      </c>
    </row>
    <row r="113">
      <c r="A113" s="11" t="n"/>
      <c r="B113" s="12" t="n"/>
      <c r="C113" s="11" t="n"/>
      <c r="D113" s="11" t="n"/>
      <c r="E113" s="13" t="n"/>
      <c r="F113" s="13" t="n"/>
      <c r="G113" s="14" t="n"/>
      <c r="H113" s="14" t="n"/>
      <c r="I113" s="10">
        <f>IF(OR($F113="",$H113=""),"",'Старение'!$C$4-$F113)</f>
        <v/>
      </c>
      <c r="J113" s="11">
        <f>IF($H113="","",IF($H113&lt;0,"аванс/переплата",IF($F113="","без срока",IF($I113&lt;=0,"не просрочено",IF($I113&lt;=30,"0–30",IF($I113&lt;=60,"31–60",IF($I113&lt;=90,"61–90","90+")))))))</f>
        <v/>
      </c>
      <c r="K113" s="11">
        <f>IF($A113="","",MID(IF(SUMPRODUCT(($B$6:$B$505=$B113)*($A$6:$A$505&lt;&gt;$A113))*($B113&lt;&gt;"")&gt;0,"; дубль БИН","")&amp;IF($H113&lt;0,"; кредитовый остаток","")&amp;IF(AND($C113="",$H113&gt;0),"; нет договора","")&amp;IF(AND($F113="",$H113&gt;0),"; нет срока оплаты","")&amp;IF(AND($F113&lt;&gt;"",$H113&gt;0),IF($F113&lt;EDATE('Старение'!$C$4,-36),"; срок оплаты больше 3 лет назад",""),""),3,200))</f>
        <v/>
      </c>
    </row>
    <row r="114">
      <c r="A114" s="11" t="n"/>
      <c r="B114" s="12" t="n"/>
      <c r="C114" s="11" t="n"/>
      <c r="D114" s="11" t="n"/>
      <c r="E114" s="13" t="n"/>
      <c r="F114" s="13" t="n"/>
      <c r="G114" s="14" t="n"/>
      <c r="H114" s="14" t="n"/>
      <c r="I114" s="10">
        <f>IF(OR($F114="",$H114=""),"",'Старение'!$C$4-$F114)</f>
        <v/>
      </c>
      <c r="J114" s="11">
        <f>IF($H114="","",IF($H114&lt;0,"аванс/переплата",IF($F114="","без срока",IF($I114&lt;=0,"не просрочено",IF($I114&lt;=30,"0–30",IF($I114&lt;=60,"31–60",IF($I114&lt;=90,"61–90","90+")))))))</f>
        <v/>
      </c>
      <c r="K114" s="11">
        <f>IF($A114="","",MID(IF(SUMPRODUCT(($B$6:$B$505=$B114)*($A$6:$A$505&lt;&gt;$A114))*($B114&lt;&gt;"")&gt;0,"; дубль БИН","")&amp;IF($H114&lt;0,"; кредитовый остаток","")&amp;IF(AND($C114="",$H114&gt;0),"; нет договора","")&amp;IF(AND($F114="",$H114&gt;0),"; нет срока оплаты","")&amp;IF(AND($F114&lt;&gt;"",$H114&gt;0),IF($F114&lt;EDATE('Старение'!$C$4,-36),"; срок оплаты больше 3 лет назад",""),""),3,200))</f>
        <v/>
      </c>
    </row>
    <row r="115">
      <c r="A115" s="11" t="n"/>
      <c r="B115" s="12" t="n"/>
      <c r="C115" s="11" t="n"/>
      <c r="D115" s="11" t="n"/>
      <c r="E115" s="13" t="n"/>
      <c r="F115" s="13" t="n"/>
      <c r="G115" s="14" t="n"/>
      <c r="H115" s="14" t="n"/>
      <c r="I115" s="10">
        <f>IF(OR($F115="",$H115=""),"",'Старение'!$C$4-$F115)</f>
        <v/>
      </c>
      <c r="J115" s="11">
        <f>IF($H115="","",IF($H115&lt;0,"аванс/переплата",IF($F115="","без срока",IF($I115&lt;=0,"не просрочено",IF($I115&lt;=30,"0–30",IF($I115&lt;=60,"31–60",IF($I115&lt;=90,"61–90","90+")))))))</f>
        <v/>
      </c>
      <c r="K115" s="11">
        <f>IF($A115="","",MID(IF(SUMPRODUCT(($B$6:$B$505=$B115)*($A$6:$A$505&lt;&gt;$A115))*($B115&lt;&gt;"")&gt;0,"; дубль БИН","")&amp;IF($H115&lt;0,"; кредитовый остаток","")&amp;IF(AND($C115="",$H115&gt;0),"; нет договора","")&amp;IF(AND($F115="",$H115&gt;0),"; нет срока оплаты","")&amp;IF(AND($F115&lt;&gt;"",$H115&gt;0),IF($F115&lt;EDATE('Старение'!$C$4,-36),"; срок оплаты больше 3 лет назад",""),""),3,200))</f>
        <v/>
      </c>
    </row>
    <row r="116">
      <c r="A116" s="11" t="n"/>
      <c r="B116" s="12" t="n"/>
      <c r="C116" s="11" t="n"/>
      <c r="D116" s="11" t="n"/>
      <c r="E116" s="13" t="n"/>
      <c r="F116" s="13" t="n"/>
      <c r="G116" s="14" t="n"/>
      <c r="H116" s="14" t="n"/>
      <c r="I116" s="10">
        <f>IF(OR($F116="",$H116=""),"",'Старение'!$C$4-$F116)</f>
        <v/>
      </c>
      <c r="J116" s="11">
        <f>IF($H116="","",IF($H116&lt;0,"аванс/переплата",IF($F116="","без срока",IF($I116&lt;=0,"не просрочено",IF($I116&lt;=30,"0–30",IF($I116&lt;=60,"31–60",IF($I116&lt;=90,"61–90","90+")))))))</f>
        <v/>
      </c>
      <c r="K116" s="11">
        <f>IF($A116="","",MID(IF(SUMPRODUCT(($B$6:$B$505=$B116)*($A$6:$A$505&lt;&gt;$A116))*($B116&lt;&gt;"")&gt;0,"; дубль БИН","")&amp;IF($H116&lt;0,"; кредитовый остаток","")&amp;IF(AND($C116="",$H116&gt;0),"; нет договора","")&amp;IF(AND($F116="",$H116&gt;0),"; нет срока оплаты","")&amp;IF(AND($F116&lt;&gt;"",$H116&gt;0),IF($F116&lt;EDATE('Старение'!$C$4,-36),"; срок оплаты больше 3 лет назад",""),""),3,200))</f>
        <v/>
      </c>
    </row>
    <row r="117">
      <c r="A117" s="11" t="n"/>
      <c r="B117" s="12" t="n"/>
      <c r="C117" s="11" t="n"/>
      <c r="D117" s="11" t="n"/>
      <c r="E117" s="13" t="n"/>
      <c r="F117" s="13" t="n"/>
      <c r="G117" s="14" t="n"/>
      <c r="H117" s="14" t="n"/>
      <c r="I117" s="10">
        <f>IF(OR($F117="",$H117=""),"",'Старение'!$C$4-$F117)</f>
        <v/>
      </c>
      <c r="J117" s="11">
        <f>IF($H117="","",IF($H117&lt;0,"аванс/переплата",IF($F117="","без срока",IF($I117&lt;=0,"не просрочено",IF($I117&lt;=30,"0–30",IF($I117&lt;=60,"31–60",IF($I117&lt;=90,"61–90","90+")))))))</f>
        <v/>
      </c>
      <c r="K117" s="11">
        <f>IF($A117="","",MID(IF(SUMPRODUCT(($B$6:$B$505=$B117)*($A$6:$A$505&lt;&gt;$A117))*($B117&lt;&gt;"")&gt;0,"; дубль БИН","")&amp;IF($H117&lt;0,"; кредитовый остаток","")&amp;IF(AND($C117="",$H117&gt;0),"; нет договора","")&amp;IF(AND($F117="",$H117&gt;0),"; нет срока оплаты","")&amp;IF(AND($F117&lt;&gt;"",$H117&gt;0),IF($F117&lt;EDATE('Старение'!$C$4,-36),"; срок оплаты больше 3 лет назад",""),""),3,200))</f>
        <v/>
      </c>
    </row>
    <row r="118">
      <c r="A118" s="11" t="n"/>
      <c r="B118" s="12" t="n"/>
      <c r="C118" s="11" t="n"/>
      <c r="D118" s="11" t="n"/>
      <c r="E118" s="13" t="n"/>
      <c r="F118" s="13" t="n"/>
      <c r="G118" s="14" t="n"/>
      <c r="H118" s="14" t="n"/>
      <c r="I118" s="10">
        <f>IF(OR($F118="",$H118=""),"",'Старение'!$C$4-$F118)</f>
        <v/>
      </c>
      <c r="J118" s="11">
        <f>IF($H118="","",IF($H118&lt;0,"аванс/переплата",IF($F118="","без срока",IF($I118&lt;=0,"не просрочено",IF($I118&lt;=30,"0–30",IF($I118&lt;=60,"31–60",IF($I118&lt;=90,"61–90","90+")))))))</f>
        <v/>
      </c>
      <c r="K118" s="11">
        <f>IF($A118="","",MID(IF(SUMPRODUCT(($B$6:$B$505=$B118)*($A$6:$A$505&lt;&gt;$A118))*($B118&lt;&gt;"")&gt;0,"; дубль БИН","")&amp;IF($H118&lt;0,"; кредитовый остаток","")&amp;IF(AND($C118="",$H118&gt;0),"; нет договора","")&amp;IF(AND($F118="",$H118&gt;0),"; нет срока оплаты","")&amp;IF(AND($F118&lt;&gt;"",$H118&gt;0),IF($F118&lt;EDATE('Старение'!$C$4,-36),"; срок оплаты больше 3 лет назад",""),""),3,200))</f>
        <v/>
      </c>
    </row>
    <row r="119">
      <c r="A119" s="11" t="n"/>
      <c r="B119" s="12" t="n"/>
      <c r="C119" s="11" t="n"/>
      <c r="D119" s="11" t="n"/>
      <c r="E119" s="13" t="n"/>
      <c r="F119" s="13" t="n"/>
      <c r="G119" s="14" t="n"/>
      <c r="H119" s="14" t="n"/>
      <c r="I119" s="10">
        <f>IF(OR($F119="",$H119=""),"",'Старение'!$C$4-$F119)</f>
        <v/>
      </c>
      <c r="J119" s="11">
        <f>IF($H119="","",IF($H119&lt;0,"аванс/переплата",IF($F119="","без срока",IF($I119&lt;=0,"не просрочено",IF($I119&lt;=30,"0–30",IF($I119&lt;=60,"31–60",IF($I119&lt;=90,"61–90","90+")))))))</f>
        <v/>
      </c>
      <c r="K119" s="11">
        <f>IF($A119="","",MID(IF(SUMPRODUCT(($B$6:$B$505=$B119)*($A$6:$A$505&lt;&gt;$A119))*($B119&lt;&gt;"")&gt;0,"; дубль БИН","")&amp;IF($H119&lt;0,"; кредитовый остаток","")&amp;IF(AND($C119="",$H119&gt;0),"; нет договора","")&amp;IF(AND($F119="",$H119&gt;0),"; нет срока оплаты","")&amp;IF(AND($F119&lt;&gt;"",$H119&gt;0),IF($F119&lt;EDATE('Старение'!$C$4,-36),"; срок оплаты больше 3 лет назад",""),""),3,200))</f>
        <v/>
      </c>
    </row>
    <row r="120">
      <c r="A120" s="11" t="n"/>
      <c r="B120" s="12" t="n"/>
      <c r="C120" s="11" t="n"/>
      <c r="D120" s="11" t="n"/>
      <c r="E120" s="13" t="n"/>
      <c r="F120" s="13" t="n"/>
      <c r="G120" s="14" t="n"/>
      <c r="H120" s="14" t="n"/>
      <c r="I120" s="10">
        <f>IF(OR($F120="",$H120=""),"",'Старение'!$C$4-$F120)</f>
        <v/>
      </c>
      <c r="J120" s="11">
        <f>IF($H120="","",IF($H120&lt;0,"аванс/переплата",IF($F120="","без срока",IF($I120&lt;=0,"не просрочено",IF($I120&lt;=30,"0–30",IF($I120&lt;=60,"31–60",IF($I120&lt;=90,"61–90","90+")))))))</f>
        <v/>
      </c>
      <c r="K120" s="11">
        <f>IF($A120="","",MID(IF(SUMPRODUCT(($B$6:$B$505=$B120)*($A$6:$A$505&lt;&gt;$A120))*($B120&lt;&gt;"")&gt;0,"; дубль БИН","")&amp;IF($H120&lt;0,"; кредитовый остаток","")&amp;IF(AND($C120="",$H120&gt;0),"; нет договора","")&amp;IF(AND($F120="",$H120&gt;0),"; нет срока оплаты","")&amp;IF(AND($F120&lt;&gt;"",$H120&gt;0),IF($F120&lt;EDATE('Старение'!$C$4,-36),"; срок оплаты больше 3 лет назад",""),""),3,200))</f>
        <v/>
      </c>
    </row>
    <row r="121">
      <c r="A121" s="11" t="n"/>
      <c r="B121" s="12" t="n"/>
      <c r="C121" s="11" t="n"/>
      <c r="D121" s="11" t="n"/>
      <c r="E121" s="13" t="n"/>
      <c r="F121" s="13" t="n"/>
      <c r="G121" s="14" t="n"/>
      <c r="H121" s="14" t="n"/>
      <c r="I121" s="10">
        <f>IF(OR($F121="",$H121=""),"",'Старение'!$C$4-$F121)</f>
        <v/>
      </c>
      <c r="J121" s="11">
        <f>IF($H121="","",IF($H121&lt;0,"аванс/переплата",IF($F121="","без срока",IF($I121&lt;=0,"не просрочено",IF($I121&lt;=30,"0–30",IF($I121&lt;=60,"31–60",IF($I121&lt;=90,"61–90","90+")))))))</f>
        <v/>
      </c>
      <c r="K121" s="11">
        <f>IF($A121="","",MID(IF(SUMPRODUCT(($B$6:$B$505=$B121)*($A$6:$A$505&lt;&gt;$A121))*($B121&lt;&gt;"")&gt;0,"; дубль БИН","")&amp;IF($H121&lt;0,"; кредитовый остаток","")&amp;IF(AND($C121="",$H121&gt;0),"; нет договора","")&amp;IF(AND($F121="",$H121&gt;0),"; нет срока оплаты","")&amp;IF(AND($F121&lt;&gt;"",$H121&gt;0),IF($F121&lt;EDATE('Старение'!$C$4,-36),"; срок оплаты больше 3 лет назад",""),""),3,200))</f>
        <v/>
      </c>
    </row>
    <row r="122">
      <c r="A122" s="11" t="n"/>
      <c r="B122" s="12" t="n"/>
      <c r="C122" s="11" t="n"/>
      <c r="D122" s="11" t="n"/>
      <c r="E122" s="13" t="n"/>
      <c r="F122" s="13" t="n"/>
      <c r="G122" s="14" t="n"/>
      <c r="H122" s="14" t="n"/>
      <c r="I122" s="10">
        <f>IF(OR($F122="",$H122=""),"",'Старение'!$C$4-$F122)</f>
        <v/>
      </c>
      <c r="J122" s="11">
        <f>IF($H122="","",IF($H122&lt;0,"аванс/переплата",IF($F122="","без срока",IF($I122&lt;=0,"не просрочено",IF($I122&lt;=30,"0–30",IF($I122&lt;=60,"31–60",IF($I122&lt;=90,"61–90","90+")))))))</f>
        <v/>
      </c>
      <c r="K122" s="11">
        <f>IF($A122="","",MID(IF(SUMPRODUCT(($B$6:$B$505=$B122)*($A$6:$A$505&lt;&gt;$A122))*($B122&lt;&gt;"")&gt;0,"; дубль БИН","")&amp;IF($H122&lt;0,"; кредитовый остаток","")&amp;IF(AND($C122="",$H122&gt;0),"; нет договора","")&amp;IF(AND($F122="",$H122&gt;0),"; нет срока оплаты","")&amp;IF(AND($F122&lt;&gt;"",$H122&gt;0),IF($F122&lt;EDATE('Старение'!$C$4,-36),"; срок оплаты больше 3 лет назад",""),""),3,200))</f>
        <v/>
      </c>
    </row>
    <row r="123">
      <c r="A123" s="11" t="n"/>
      <c r="B123" s="12" t="n"/>
      <c r="C123" s="11" t="n"/>
      <c r="D123" s="11" t="n"/>
      <c r="E123" s="13" t="n"/>
      <c r="F123" s="13" t="n"/>
      <c r="G123" s="14" t="n"/>
      <c r="H123" s="14" t="n"/>
      <c r="I123" s="10">
        <f>IF(OR($F123="",$H123=""),"",'Старение'!$C$4-$F123)</f>
        <v/>
      </c>
      <c r="J123" s="11">
        <f>IF($H123="","",IF($H123&lt;0,"аванс/переплата",IF($F123="","без срока",IF($I123&lt;=0,"не просрочено",IF($I123&lt;=30,"0–30",IF($I123&lt;=60,"31–60",IF($I123&lt;=90,"61–90","90+")))))))</f>
        <v/>
      </c>
      <c r="K123" s="11">
        <f>IF($A123="","",MID(IF(SUMPRODUCT(($B$6:$B$505=$B123)*($A$6:$A$505&lt;&gt;$A123))*($B123&lt;&gt;"")&gt;0,"; дубль БИН","")&amp;IF($H123&lt;0,"; кредитовый остаток","")&amp;IF(AND($C123="",$H123&gt;0),"; нет договора","")&amp;IF(AND($F123="",$H123&gt;0),"; нет срока оплаты","")&amp;IF(AND($F123&lt;&gt;"",$H123&gt;0),IF($F123&lt;EDATE('Старение'!$C$4,-36),"; срок оплаты больше 3 лет назад",""),""),3,200))</f>
        <v/>
      </c>
    </row>
    <row r="124">
      <c r="A124" s="11" t="n"/>
      <c r="B124" s="12" t="n"/>
      <c r="C124" s="11" t="n"/>
      <c r="D124" s="11" t="n"/>
      <c r="E124" s="13" t="n"/>
      <c r="F124" s="13" t="n"/>
      <c r="G124" s="14" t="n"/>
      <c r="H124" s="14" t="n"/>
      <c r="I124" s="10">
        <f>IF(OR($F124="",$H124=""),"",'Старение'!$C$4-$F124)</f>
        <v/>
      </c>
      <c r="J124" s="11">
        <f>IF($H124="","",IF($H124&lt;0,"аванс/переплата",IF($F124="","без срока",IF($I124&lt;=0,"не просрочено",IF($I124&lt;=30,"0–30",IF($I124&lt;=60,"31–60",IF($I124&lt;=90,"61–90","90+")))))))</f>
        <v/>
      </c>
      <c r="K124" s="11">
        <f>IF($A124="","",MID(IF(SUMPRODUCT(($B$6:$B$505=$B124)*($A$6:$A$505&lt;&gt;$A124))*($B124&lt;&gt;"")&gt;0,"; дубль БИН","")&amp;IF($H124&lt;0,"; кредитовый остаток","")&amp;IF(AND($C124="",$H124&gt;0),"; нет договора","")&amp;IF(AND($F124="",$H124&gt;0),"; нет срока оплаты","")&amp;IF(AND($F124&lt;&gt;"",$H124&gt;0),IF($F124&lt;EDATE('Старение'!$C$4,-36),"; срок оплаты больше 3 лет назад",""),""),3,200))</f>
        <v/>
      </c>
    </row>
    <row r="125">
      <c r="A125" s="11" t="n"/>
      <c r="B125" s="12" t="n"/>
      <c r="C125" s="11" t="n"/>
      <c r="D125" s="11" t="n"/>
      <c r="E125" s="13" t="n"/>
      <c r="F125" s="13" t="n"/>
      <c r="G125" s="14" t="n"/>
      <c r="H125" s="14" t="n"/>
      <c r="I125" s="10">
        <f>IF(OR($F125="",$H125=""),"",'Старение'!$C$4-$F125)</f>
        <v/>
      </c>
      <c r="J125" s="11">
        <f>IF($H125="","",IF($H125&lt;0,"аванс/переплата",IF($F125="","без срока",IF($I125&lt;=0,"не просрочено",IF($I125&lt;=30,"0–30",IF($I125&lt;=60,"31–60",IF($I125&lt;=90,"61–90","90+")))))))</f>
        <v/>
      </c>
      <c r="K125" s="11">
        <f>IF($A125="","",MID(IF(SUMPRODUCT(($B$6:$B$505=$B125)*($A$6:$A$505&lt;&gt;$A125))*($B125&lt;&gt;"")&gt;0,"; дубль БИН","")&amp;IF($H125&lt;0,"; кредитовый остаток","")&amp;IF(AND($C125="",$H125&gt;0),"; нет договора","")&amp;IF(AND($F125="",$H125&gt;0),"; нет срока оплаты","")&amp;IF(AND($F125&lt;&gt;"",$H125&gt;0),IF($F125&lt;EDATE('Старение'!$C$4,-36),"; срок оплаты больше 3 лет назад",""),""),3,200))</f>
        <v/>
      </c>
    </row>
    <row r="126">
      <c r="A126" s="11" t="n"/>
      <c r="B126" s="12" t="n"/>
      <c r="C126" s="11" t="n"/>
      <c r="D126" s="11" t="n"/>
      <c r="E126" s="13" t="n"/>
      <c r="F126" s="13" t="n"/>
      <c r="G126" s="14" t="n"/>
      <c r="H126" s="14" t="n"/>
      <c r="I126" s="10">
        <f>IF(OR($F126="",$H126=""),"",'Старение'!$C$4-$F126)</f>
        <v/>
      </c>
      <c r="J126" s="11">
        <f>IF($H126="","",IF($H126&lt;0,"аванс/переплата",IF($F126="","без срока",IF($I126&lt;=0,"не просрочено",IF($I126&lt;=30,"0–30",IF($I126&lt;=60,"31–60",IF($I126&lt;=90,"61–90","90+")))))))</f>
        <v/>
      </c>
      <c r="K126" s="11">
        <f>IF($A126="","",MID(IF(SUMPRODUCT(($B$6:$B$505=$B126)*($A$6:$A$505&lt;&gt;$A126))*($B126&lt;&gt;"")&gt;0,"; дубль БИН","")&amp;IF($H126&lt;0,"; кредитовый остаток","")&amp;IF(AND($C126="",$H126&gt;0),"; нет договора","")&amp;IF(AND($F126="",$H126&gt;0),"; нет срока оплаты","")&amp;IF(AND($F126&lt;&gt;"",$H126&gt;0),IF($F126&lt;EDATE('Старение'!$C$4,-36),"; срок оплаты больше 3 лет назад",""),""),3,200))</f>
        <v/>
      </c>
    </row>
    <row r="127">
      <c r="A127" s="11" t="n"/>
      <c r="B127" s="12" t="n"/>
      <c r="C127" s="11" t="n"/>
      <c r="D127" s="11" t="n"/>
      <c r="E127" s="13" t="n"/>
      <c r="F127" s="13" t="n"/>
      <c r="G127" s="14" t="n"/>
      <c r="H127" s="14" t="n"/>
      <c r="I127" s="10">
        <f>IF(OR($F127="",$H127=""),"",'Старение'!$C$4-$F127)</f>
        <v/>
      </c>
      <c r="J127" s="11">
        <f>IF($H127="","",IF($H127&lt;0,"аванс/переплата",IF($F127="","без срока",IF($I127&lt;=0,"не просрочено",IF($I127&lt;=30,"0–30",IF($I127&lt;=60,"31–60",IF($I127&lt;=90,"61–90","90+")))))))</f>
        <v/>
      </c>
      <c r="K127" s="11">
        <f>IF($A127="","",MID(IF(SUMPRODUCT(($B$6:$B$505=$B127)*($A$6:$A$505&lt;&gt;$A127))*($B127&lt;&gt;"")&gt;0,"; дубль БИН","")&amp;IF($H127&lt;0,"; кредитовый остаток","")&amp;IF(AND($C127="",$H127&gt;0),"; нет договора","")&amp;IF(AND($F127="",$H127&gt;0),"; нет срока оплаты","")&amp;IF(AND($F127&lt;&gt;"",$H127&gt;0),IF($F127&lt;EDATE('Старение'!$C$4,-36),"; срок оплаты больше 3 лет назад",""),""),3,200))</f>
        <v/>
      </c>
    </row>
    <row r="128">
      <c r="A128" s="11" t="n"/>
      <c r="B128" s="12" t="n"/>
      <c r="C128" s="11" t="n"/>
      <c r="D128" s="11" t="n"/>
      <c r="E128" s="13" t="n"/>
      <c r="F128" s="13" t="n"/>
      <c r="G128" s="14" t="n"/>
      <c r="H128" s="14" t="n"/>
      <c r="I128" s="10">
        <f>IF(OR($F128="",$H128=""),"",'Старение'!$C$4-$F128)</f>
        <v/>
      </c>
      <c r="J128" s="11">
        <f>IF($H128="","",IF($H128&lt;0,"аванс/переплата",IF($F128="","без срока",IF($I128&lt;=0,"не просрочено",IF($I128&lt;=30,"0–30",IF($I128&lt;=60,"31–60",IF($I128&lt;=90,"61–90","90+")))))))</f>
        <v/>
      </c>
      <c r="K128" s="11">
        <f>IF($A128="","",MID(IF(SUMPRODUCT(($B$6:$B$505=$B128)*($A$6:$A$505&lt;&gt;$A128))*($B128&lt;&gt;"")&gt;0,"; дубль БИН","")&amp;IF($H128&lt;0,"; кредитовый остаток","")&amp;IF(AND($C128="",$H128&gt;0),"; нет договора","")&amp;IF(AND($F128="",$H128&gt;0),"; нет срока оплаты","")&amp;IF(AND($F128&lt;&gt;"",$H128&gt;0),IF($F128&lt;EDATE('Старение'!$C$4,-36),"; срок оплаты больше 3 лет назад",""),""),3,200))</f>
        <v/>
      </c>
    </row>
    <row r="129">
      <c r="A129" s="11" t="n"/>
      <c r="B129" s="12" t="n"/>
      <c r="C129" s="11" t="n"/>
      <c r="D129" s="11" t="n"/>
      <c r="E129" s="13" t="n"/>
      <c r="F129" s="13" t="n"/>
      <c r="G129" s="14" t="n"/>
      <c r="H129" s="14" t="n"/>
      <c r="I129" s="10">
        <f>IF(OR($F129="",$H129=""),"",'Старение'!$C$4-$F129)</f>
        <v/>
      </c>
      <c r="J129" s="11">
        <f>IF($H129="","",IF($H129&lt;0,"аванс/переплата",IF($F129="","без срока",IF($I129&lt;=0,"не просрочено",IF($I129&lt;=30,"0–30",IF($I129&lt;=60,"31–60",IF($I129&lt;=90,"61–90","90+")))))))</f>
        <v/>
      </c>
      <c r="K129" s="11">
        <f>IF($A129="","",MID(IF(SUMPRODUCT(($B$6:$B$505=$B129)*($A$6:$A$505&lt;&gt;$A129))*($B129&lt;&gt;"")&gt;0,"; дубль БИН","")&amp;IF($H129&lt;0,"; кредитовый остаток","")&amp;IF(AND($C129="",$H129&gt;0),"; нет договора","")&amp;IF(AND($F129="",$H129&gt;0),"; нет срока оплаты","")&amp;IF(AND($F129&lt;&gt;"",$H129&gt;0),IF($F129&lt;EDATE('Старение'!$C$4,-36),"; срок оплаты больше 3 лет назад",""),""),3,200))</f>
        <v/>
      </c>
    </row>
    <row r="130">
      <c r="A130" s="11" t="n"/>
      <c r="B130" s="12" t="n"/>
      <c r="C130" s="11" t="n"/>
      <c r="D130" s="11" t="n"/>
      <c r="E130" s="13" t="n"/>
      <c r="F130" s="13" t="n"/>
      <c r="G130" s="14" t="n"/>
      <c r="H130" s="14" t="n"/>
      <c r="I130" s="10">
        <f>IF(OR($F130="",$H130=""),"",'Старение'!$C$4-$F130)</f>
        <v/>
      </c>
      <c r="J130" s="11">
        <f>IF($H130="","",IF($H130&lt;0,"аванс/переплата",IF($F130="","без срока",IF($I130&lt;=0,"не просрочено",IF($I130&lt;=30,"0–30",IF($I130&lt;=60,"31–60",IF($I130&lt;=90,"61–90","90+")))))))</f>
        <v/>
      </c>
      <c r="K130" s="11">
        <f>IF($A130="","",MID(IF(SUMPRODUCT(($B$6:$B$505=$B130)*($A$6:$A$505&lt;&gt;$A130))*($B130&lt;&gt;"")&gt;0,"; дубль БИН","")&amp;IF($H130&lt;0,"; кредитовый остаток","")&amp;IF(AND($C130="",$H130&gt;0),"; нет договора","")&amp;IF(AND($F130="",$H130&gt;0),"; нет срока оплаты","")&amp;IF(AND($F130&lt;&gt;"",$H130&gt;0),IF($F130&lt;EDATE('Старение'!$C$4,-36),"; срок оплаты больше 3 лет назад",""),""),3,200))</f>
        <v/>
      </c>
    </row>
    <row r="131">
      <c r="A131" s="11" t="n"/>
      <c r="B131" s="12" t="n"/>
      <c r="C131" s="11" t="n"/>
      <c r="D131" s="11" t="n"/>
      <c r="E131" s="13" t="n"/>
      <c r="F131" s="13" t="n"/>
      <c r="G131" s="14" t="n"/>
      <c r="H131" s="14" t="n"/>
      <c r="I131" s="10">
        <f>IF(OR($F131="",$H131=""),"",'Старение'!$C$4-$F131)</f>
        <v/>
      </c>
      <c r="J131" s="11">
        <f>IF($H131="","",IF($H131&lt;0,"аванс/переплата",IF($F131="","без срока",IF($I131&lt;=0,"не просрочено",IF($I131&lt;=30,"0–30",IF($I131&lt;=60,"31–60",IF($I131&lt;=90,"61–90","90+")))))))</f>
        <v/>
      </c>
      <c r="K131" s="11">
        <f>IF($A131="","",MID(IF(SUMPRODUCT(($B$6:$B$505=$B131)*($A$6:$A$505&lt;&gt;$A131))*($B131&lt;&gt;"")&gt;0,"; дубль БИН","")&amp;IF($H131&lt;0,"; кредитовый остаток","")&amp;IF(AND($C131="",$H131&gt;0),"; нет договора","")&amp;IF(AND($F131="",$H131&gt;0),"; нет срока оплаты","")&amp;IF(AND($F131&lt;&gt;"",$H131&gt;0),IF($F131&lt;EDATE('Старение'!$C$4,-36),"; срок оплаты больше 3 лет назад",""),""),3,200))</f>
        <v/>
      </c>
    </row>
    <row r="132">
      <c r="A132" s="11" t="n"/>
      <c r="B132" s="12" t="n"/>
      <c r="C132" s="11" t="n"/>
      <c r="D132" s="11" t="n"/>
      <c r="E132" s="13" t="n"/>
      <c r="F132" s="13" t="n"/>
      <c r="G132" s="14" t="n"/>
      <c r="H132" s="14" t="n"/>
      <c r="I132" s="10">
        <f>IF(OR($F132="",$H132=""),"",'Старение'!$C$4-$F132)</f>
        <v/>
      </c>
      <c r="J132" s="11">
        <f>IF($H132="","",IF($H132&lt;0,"аванс/переплата",IF($F132="","без срока",IF($I132&lt;=0,"не просрочено",IF($I132&lt;=30,"0–30",IF($I132&lt;=60,"31–60",IF($I132&lt;=90,"61–90","90+")))))))</f>
        <v/>
      </c>
      <c r="K132" s="11">
        <f>IF($A132="","",MID(IF(SUMPRODUCT(($B$6:$B$505=$B132)*($A$6:$A$505&lt;&gt;$A132))*($B132&lt;&gt;"")&gt;0,"; дубль БИН","")&amp;IF($H132&lt;0,"; кредитовый остаток","")&amp;IF(AND($C132="",$H132&gt;0),"; нет договора","")&amp;IF(AND($F132="",$H132&gt;0),"; нет срока оплаты","")&amp;IF(AND($F132&lt;&gt;"",$H132&gt;0),IF($F132&lt;EDATE('Старение'!$C$4,-36),"; срок оплаты больше 3 лет назад",""),""),3,200))</f>
        <v/>
      </c>
    </row>
    <row r="133">
      <c r="A133" s="11" t="n"/>
      <c r="B133" s="12" t="n"/>
      <c r="C133" s="11" t="n"/>
      <c r="D133" s="11" t="n"/>
      <c r="E133" s="13" t="n"/>
      <c r="F133" s="13" t="n"/>
      <c r="G133" s="14" t="n"/>
      <c r="H133" s="14" t="n"/>
      <c r="I133" s="10">
        <f>IF(OR($F133="",$H133=""),"",'Старение'!$C$4-$F133)</f>
        <v/>
      </c>
      <c r="J133" s="11">
        <f>IF($H133="","",IF($H133&lt;0,"аванс/переплата",IF($F133="","без срока",IF($I133&lt;=0,"не просрочено",IF($I133&lt;=30,"0–30",IF($I133&lt;=60,"31–60",IF($I133&lt;=90,"61–90","90+")))))))</f>
        <v/>
      </c>
      <c r="K133" s="11">
        <f>IF($A133="","",MID(IF(SUMPRODUCT(($B$6:$B$505=$B133)*($A$6:$A$505&lt;&gt;$A133))*($B133&lt;&gt;"")&gt;0,"; дубль БИН","")&amp;IF($H133&lt;0,"; кредитовый остаток","")&amp;IF(AND($C133="",$H133&gt;0),"; нет договора","")&amp;IF(AND($F133="",$H133&gt;0),"; нет срока оплаты","")&amp;IF(AND($F133&lt;&gt;"",$H133&gt;0),IF($F133&lt;EDATE('Старение'!$C$4,-36),"; срок оплаты больше 3 лет назад",""),""),3,200))</f>
        <v/>
      </c>
    </row>
    <row r="134">
      <c r="A134" s="11" t="n"/>
      <c r="B134" s="12" t="n"/>
      <c r="C134" s="11" t="n"/>
      <c r="D134" s="11" t="n"/>
      <c r="E134" s="13" t="n"/>
      <c r="F134" s="13" t="n"/>
      <c r="G134" s="14" t="n"/>
      <c r="H134" s="14" t="n"/>
      <c r="I134" s="10">
        <f>IF(OR($F134="",$H134=""),"",'Старение'!$C$4-$F134)</f>
        <v/>
      </c>
      <c r="J134" s="11">
        <f>IF($H134="","",IF($H134&lt;0,"аванс/переплата",IF($F134="","без срока",IF($I134&lt;=0,"не просрочено",IF($I134&lt;=30,"0–30",IF($I134&lt;=60,"31–60",IF($I134&lt;=90,"61–90","90+")))))))</f>
        <v/>
      </c>
      <c r="K134" s="11">
        <f>IF($A134="","",MID(IF(SUMPRODUCT(($B$6:$B$505=$B134)*($A$6:$A$505&lt;&gt;$A134))*($B134&lt;&gt;"")&gt;0,"; дубль БИН","")&amp;IF($H134&lt;0,"; кредитовый остаток","")&amp;IF(AND($C134="",$H134&gt;0),"; нет договора","")&amp;IF(AND($F134="",$H134&gt;0),"; нет срока оплаты","")&amp;IF(AND($F134&lt;&gt;"",$H134&gt;0),IF($F134&lt;EDATE('Старение'!$C$4,-36),"; срок оплаты больше 3 лет назад",""),""),3,200))</f>
        <v/>
      </c>
    </row>
    <row r="135">
      <c r="A135" s="11" t="n"/>
      <c r="B135" s="12" t="n"/>
      <c r="C135" s="11" t="n"/>
      <c r="D135" s="11" t="n"/>
      <c r="E135" s="13" t="n"/>
      <c r="F135" s="13" t="n"/>
      <c r="G135" s="14" t="n"/>
      <c r="H135" s="14" t="n"/>
      <c r="I135" s="10">
        <f>IF(OR($F135="",$H135=""),"",'Старение'!$C$4-$F135)</f>
        <v/>
      </c>
      <c r="J135" s="11">
        <f>IF($H135="","",IF($H135&lt;0,"аванс/переплата",IF($F135="","без срока",IF($I135&lt;=0,"не просрочено",IF($I135&lt;=30,"0–30",IF($I135&lt;=60,"31–60",IF($I135&lt;=90,"61–90","90+")))))))</f>
        <v/>
      </c>
      <c r="K135" s="11">
        <f>IF($A135="","",MID(IF(SUMPRODUCT(($B$6:$B$505=$B135)*($A$6:$A$505&lt;&gt;$A135))*($B135&lt;&gt;"")&gt;0,"; дубль БИН","")&amp;IF($H135&lt;0,"; кредитовый остаток","")&amp;IF(AND($C135="",$H135&gt;0),"; нет договора","")&amp;IF(AND($F135="",$H135&gt;0),"; нет срока оплаты","")&amp;IF(AND($F135&lt;&gt;"",$H135&gt;0),IF($F135&lt;EDATE('Старение'!$C$4,-36),"; срок оплаты больше 3 лет назад",""),""),3,200))</f>
        <v/>
      </c>
    </row>
    <row r="136">
      <c r="A136" s="11" t="n"/>
      <c r="B136" s="12" t="n"/>
      <c r="C136" s="11" t="n"/>
      <c r="D136" s="11" t="n"/>
      <c r="E136" s="13" t="n"/>
      <c r="F136" s="13" t="n"/>
      <c r="G136" s="14" t="n"/>
      <c r="H136" s="14" t="n"/>
      <c r="I136" s="10">
        <f>IF(OR($F136="",$H136=""),"",'Старение'!$C$4-$F136)</f>
        <v/>
      </c>
      <c r="J136" s="11">
        <f>IF($H136="","",IF($H136&lt;0,"аванс/переплата",IF($F136="","без срока",IF($I136&lt;=0,"не просрочено",IF($I136&lt;=30,"0–30",IF($I136&lt;=60,"31–60",IF($I136&lt;=90,"61–90","90+")))))))</f>
        <v/>
      </c>
      <c r="K136" s="11">
        <f>IF($A136="","",MID(IF(SUMPRODUCT(($B$6:$B$505=$B136)*($A$6:$A$505&lt;&gt;$A136))*($B136&lt;&gt;"")&gt;0,"; дубль БИН","")&amp;IF($H136&lt;0,"; кредитовый остаток","")&amp;IF(AND($C136="",$H136&gt;0),"; нет договора","")&amp;IF(AND($F136="",$H136&gt;0),"; нет срока оплаты","")&amp;IF(AND($F136&lt;&gt;"",$H136&gt;0),IF($F136&lt;EDATE('Старение'!$C$4,-36),"; срок оплаты больше 3 лет назад",""),""),3,200))</f>
        <v/>
      </c>
    </row>
    <row r="137">
      <c r="A137" s="11" t="n"/>
      <c r="B137" s="12" t="n"/>
      <c r="C137" s="11" t="n"/>
      <c r="D137" s="11" t="n"/>
      <c r="E137" s="13" t="n"/>
      <c r="F137" s="13" t="n"/>
      <c r="G137" s="14" t="n"/>
      <c r="H137" s="14" t="n"/>
      <c r="I137" s="10">
        <f>IF(OR($F137="",$H137=""),"",'Старение'!$C$4-$F137)</f>
        <v/>
      </c>
      <c r="J137" s="11">
        <f>IF($H137="","",IF($H137&lt;0,"аванс/переплата",IF($F137="","без срока",IF($I137&lt;=0,"не просрочено",IF($I137&lt;=30,"0–30",IF($I137&lt;=60,"31–60",IF($I137&lt;=90,"61–90","90+")))))))</f>
        <v/>
      </c>
      <c r="K137" s="11">
        <f>IF($A137="","",MID(IF(SUMPRODUCT(($B$6:$B$505=$B137)*($A$6:$A$505&lt;&gt;$A137))*($B137&lt;&gt;"")&gt;0,"; дубль БИН","")&amp;IF($H137&lt;0,"; кредитовый остаток","")&amp;IF(AND($C137="",$H137&gt;0),"; нет договора","")&amp;IF(AND($F137="",$H137&gt;0),"; нет срока оплаты","")&amp;IF(AND($F137&lt;&gt;"",$H137&gt;0),IF($F137&lt;EDATE('Старение'!$C$4,-36),"; срок оплаты больше 3 лет назад",""),""),3,200))</f>
        <v/>
      </c>
    </row>
    <row r="138">
      <c r="A138" s="11" t="n"/>
      <c r="B138" s="12" t="n"/>
      <c r="C138" s="11" t="n"/>
      <c r="D138" s="11" t="n"/>
      <c r="E138" s="13" t="n"/>
      <c r="F138" s="13" t="n"/>
      <c r="G138" s="14" t="n"/>
      <c r="H138" s="14" t="n"/>
      <c r="I138" s="10">
        <f>IF(OR($F138="",$H138=""),"",'Старение'!$C$4-$F138)</f>
        <v/>
      </c>
      <c r="J138" s="11">
        <f>IF($H138="","",IF($H138&lt;0,"аванс/переплата",IF($F138="","без срока",IF($I138&lt;=0,"не просрочено",IF($I138&lt;=30,"0–30",IF($I138&lt;=60,"31–60",IF($I138&lt;=90,"61–90","90+")))))))</f>
        <v/>
      </c>
      <c r="K138" s="11">
        <f>IF($A138="","",MID(IF(SUMPRODUCT(($B$6:$B$505=$B138)*($A$6:$A$505&lt;&gt;$A138))*($B138&lt;&gt;"")&gt;0,"; дубль БИН","")&amp;IF($H138&lt;0,"; кредитовый остаток","")&amp;IF(AND($C138="",$H138&gt;0),"; нет договора","")&amp;IF(AND($F138="",$H138&gt;0),"; нет срока оплаты","")&amp;IF(AND($F138&lt;&gt;"",$H138&gt;0),IF($F138&lt;EDATE('Старение'!$C$4,-36),"; срок оплаты больше 3 лет назад",""),""),3,200))</f>
        <v/>
      </c>
    </row>
    <row r="139">
      <c r="A139" s="11" t="n"/>
      <c r="B139" s="12" t="n"/>
      <c r="C139" s="11" t="n"/>
      <c r="D139" s="11" t="n"/>
      <c r="E139" s="13" t="n"/>
      <c r="F139" s="13" t="n"/>
      <c r="G139" s="14" t="n"/>
      <c r="H139" s="14" t="n"/>
      <c r="I139" s="10">
        <f>IF(OR($F139="",$H139=""),"",'Старение'!$C$4-$F139)</f>
        <v/>
      </c>
      <c r="J139" s="11">
        <f>IF($H139="","",IF($H139&lt;0,"аванс/переплата",IF($F139="","без срока",IF($I139&lt;=0,"не просрочено",IF($I139&lt;=30,"0–30",IF($I139&lt;=60,"31–60",IF($I139&lt;=90,"61–90","90+")))))))</f>
        <v/>
      </c>
      <c r="K139" s="11">
        <f>IF($A139="","",MID(IF(SUMPRODUCT(($B$6:$B$505=$B139)*($A$6:$A$505&lt;&gt;$A139))*($B139&lt;&gt;"")&gt;0,"; дубль БИН","")&amp;IF($H139&lt;0,"; кредитовый остаток","")&amp;IF(AND($C139="",$H139&gt;0),"; нет договора","")&amp;IF(AND($F139="",$H139&gt;0),"; нет срока оплаты","")&amp;IF(AND($F139&lt;&gt;"",$H139&gt;0),IF($F139&lt;EDATE('Старение'!$C$4,-36),"; срок оплаты больше 3 лет назад",""),""),3,200))</f>
        <v/>
      </c>
    </row>
    <row r="140">
      <c r="A140" s="11" t="n"/>
      <c r="B140" s="12" t="n"/>
      <c r="C140" s="11" t="n"/>
      <c r="D140" s="11" t="n"/>
      <c r="E140" s="13" t="n"/>
      <c r="F140" s="13" t="n"/>
      <c r="G140" s="14" t="n"/>
      <c r="H140" s="14" t="n"/>
      <c r="I140" s="10">
        <f>IF(OR($F140="",$H140=""),"",'Старение'!$C$4-$F140)</f>
        <v/>
      </c>
      <c r="J140" s="11">
        <f>IF($H140="","",IF($H140&lt;0,"аванс/переплата",IF($F140="","без срока",IF($I140&lt;=0,"не просрочено",IF($I140&lt;=30,"0–30",IF($I140&lt;=60,"31–60",IF($I140&lt;=90,"61–90","90+")))))))</f>
        <v/>
      </c>
      <c r="K140" s="11">
        <f>IF($A140="","",MID(IF(SUMPRODUCT(($B$6:$B$505=$B140)*($A$6:$A$505&lt;&gt;$A140))*($B140&lt;&gt;"")&gt;0,"; дубль БИН","")&amp;IF($H140&lt;0,"; кредитовый остаток","")&amp;IF(AND($C140="",$H140&gt;0),"; нет договора","")&amp;IF(AND($F140="",$H140&gt;0),"; нет срока оплаты","")&amp;IF(AND($F140&lt;&gt;"",$H140&gt;0),IF($F140&lt;EDATE('Старение'!$C$4,-36),"; срок оплаты больше 3 лет назад",""),""),3,200))</f>
        <v/>
      </c>
    </row>
    <row r="141">
      <c r="A141" s="11" t="n"/>
      <c r="B141" s="12" t="n"/>
      <c r="C141" s="11" t="n"/>
      <c r="D141" s="11" t="n"/>
      <c r="E141" s="13" t="n"/>
      <c r="F141" s="13" t="n"/>
      <c r="G141" s="14" t="n"/>
      <c r="H141" s="14" t="n"/>
      <c r="I141" s="10">
        <f>IF(OR($F141="",$H141=""),"",'Старение'!$C$4-$F141)</f>
        <v/>
      </c>
      <c r="J141" s="11">
        <f>IF($H141="","",IF($H141&lt;0,"аванс/переплата",IF($F141="","без срока",IF($I141&lt;=0,"не просрочено",IF($I141&lt;=30,"0–30",IF($I141&lt;=60,"31–60",IF($I141&lt;=90,"61–90","90+")))))))</f>
        <v/>
      </c>
      <c r="K141" s="11">
        <f>IF($A141="","",MID(IF(SUMPRODUCT(($B$6:$B$505=$B141)*($A$6:$A$505&lt;&gt;$A141))*($B141&lt;&gt;"")&gt;0,"; дубль БИН","")&amp;IF($H141&lt;0,"; кредитовый остаток","")&amp;IF(AND($C141="",$H141&gt;0),"; нет договора","")&amp;IF(AND($F141="",$H141&gt;0),"; нет срока оплаты","")&amp;IF(AND($F141&lt;&gt;"",$H141&gt;0),IF($F141&lt;EDATE('Старение'!$C$4,-36),"; срок оплаты больше 3 лет назад",""),""),3,200))</f>
        <v/>
      </c>
    </row>
    <row r="142">
      <c r="A142" s="11" t="n"/>
      <c r="B142" s="12" t="n"/>
      <c r="C142" s="11" t="n"/>
      <c r="D142" s="11" t="n"/>
      <c r="E142" s="13" t="n"/>
      <c r="F142" s="13" t="n"/>
      <c r="G142" s="14" t="n"/>
      <c r="H142" s="14" t="n"/>
      <c r="I142" s="10">
        <f>IF(OR($F142="",$H142=""),"",'Старение'!$C$4-$F142)</f>
        <v/>
      </c>
      <c r="J142" s="11">
        <f>IF($H142="","",IF($H142&lt;0,"аванс/переплата",IF($F142="","без срока",IF($I142&lt;=0,"не просрочено",IF($I142&lt;=30,"0–30",IF($I142&lt;=60,"31–60",IF($I142&lt;=90,"61–90","90+")))))))</f>
        <v/>
      </c>
      <c r="K142" s="11">
        <f>IF($A142="","",MID(IF(SUMPRODUCT(($B$6:$B$505=$B142)*($A$6:$A$505&lt;&gt;$A142))*($B142&lt;&gt;"")&gt;0,"; дубль БИН","")&amp;IF($H142&lt;0,"; кредитовый остаток","")&amp;IF(AND($C142="",$H142&gt;0),"; нет договора","")&amp;IF(AND($F142="",$H142&gt;0),"; нет срока оплаты","")&amp;IF(AND($F142&lt;&gt;"",$H142&gt;0),IF($F142&lt;EDATE('Старение'!$C$4,-36),"; срок оплаты больше 3 лет назад",""),""),3,200))</f>
        <v/>
      </c>
    </row>
    <row r="143">
      <c r="A143" s="11" t="n"/>
      <c r="B143" s="12" t="n"/>
      <c r="C143" s="11" t="n"/>
      <c r="D143" s="11" t="n"/>
      <c r="E143" s="13" t="n"/>
      <c r="F143" s="13" t="n"/>
      <c r="G143" s="14" t="n"/>
      <c r="H143" s="14" t="n"/>
      <c r="I143" s="10">
        <f>IF(OR($F143="",$H143=""),"",'Старение'!$C$4-$F143)</f>
        <v/>
      </c>
      <c r="J143" s="11">
        <f>IF($H143="","",IF($H143&lt;0,"аванс/переплата",IF($F143="","без срока",IF($I143&lt;=0,"не просрочено",IF($I143&lt;=30,"0–30",IF($I143&lt;=60,"31–60",IF($I143&lt;=90,"61–90","90+")))))))</f>
        <v/>
      </c>
      <c r="K143" s="11">
        <f>IF($A143="","",MID(IF(SUMPRODUCT(($B$6:$B$505=$B143)*($A$6:$A$505&lt;&gt;$A143))*($B143&lt;&gt;"")&gt;0,"; дубль БИН","")&amp;IF($H143&lt;0,"; кредитовый остаток","")&amp;IF(AND($C143="",$H143&gt;0),"; нет договора","")&amp;IF(AND($F143="",$H143&gt;0),"; нет срока оплаты","")&amp;IF(AND($F143&lt;&gt;"",$H143&gt;0),IF($F143&lt;EDATE('Старение'!$C$4,-36),"; срок оплаты больше 3 лет назад",""),""),3,200))</f>
        <v/>
      </c>
    </row>
    <row r="144">
      <c r="A144" s="11" t="n"/>
      <c r="B144" s="12" t="n"/>
      <c r="C144" s="11" t="n"/>
      <c r="D144" s="11" t="n"/>
      <c r="E144" s="13" t="n"/>
      <c r="F144" s="13" t="n"/>
      <c r="G144" s="14" t="n"/>
      <c r="H144" s="14" t="n"/>
      <c r="I144" s="10">
        <f>IF(OR($F144="",$H144=""),"",'Старение'!$C$4-$F144)</f>
        <v/>
      </c>
      <c r="J144" s="11">
        <f>IF($H144="","",IF($H144&lt;0,"аванс/переплата",IF($F144="","без срока",IF($I144&lt;=0,"не просрочено",IF($I144&lt;=30,"0–30",IF($I144&lt;=60,"31–60",IF($I144&lt;=90,"61–90","90+")))))))</f>
        <v/>
      </c>
      <c r="K144" s="11">
        <f>IF($A144="","",MID(IF(SUMPRODUCT(($B$6:$B$505=$B144)*($A$6:$A$505&lt;&gt;$A144))*($B144&lt;&gt;"")&gt;0,"; дубль БИН","")&amp;IF($H144&lt;0,"; кредитовый остаток","")&amp;IF(AND($C144="",$H144&gt;0),"; нет договора","")&amp;IF(AND($F144="",$H144&gt;0),"; нет срока оплаты","")&amp;IF(AND($F144&lt;&gt;"",$H144&gt;0),IF($F144&lt;EDATE('Старение'!$C$4,-36),"; срок оплаты больше 3 лет назад",""),""),3,200))</f>
        <v/>
      </c>
    </row>
    <row r="145">
      <c r="A145" s="11" t="n"/>
      <c r="B145" s="12" t="n"/>
      <c r="C145" s="11" t="n"/>
      <c r="D145" s="11" t="n"/>
      <c r="E145" s="13" t="n"/>
      <c r="F145" s="13" t="n"/>
      <c r="G145" s="14" t="n"/>
      <c r="H145" s="14" t="n"/>
      <c r="I145" s="10">
        <f>IF(OR($F145="",$H145=""),"",'Старение'!$C$4-$F145)</f>
        <v/>
      </c>
      <c r="J145" s="11">
        <f>IF($H145="","",IF($H145&lt;0,"аванс/переплата",IF($F145="","без срока",IF($I145&lt;=0,"не просрочено",IF($I145&lt;=30,"0–30",IF($I145&lt;=60,"31–60",IF($I145&lt;=90,"61–90","90+")))))))</f>
        <v/>
      </c>
      <c r="K145" s="11">
        <f>IF($A145="","",MID(IF(SUMPRODUCT(($B$6:$B$505=$B145)*($A$6:$A$505&lt;&gt;$A145))*($B145&lt;&gt;"")&gt;0,"; дубль БИН","")&amp;IF($H145&lt;0,"; кредитовый остаток","")&amp;IF(AND($C145="",$H145&gt;0),"; нет договора","")&amp;IF(AND($F145="",$H145&gt;0),"; нет срока оплаты","")&amp;IF(AND($F145&lt;&gt;"",$H145&gt;0),IF($F145&lt;EDATE('Старение'!$C$4,-36),"; срок оплаты больше 3 лет назад",""),""),3,200))</f>
        <v/>
      </c>
    </row>
    <row r="146">
      <c r="A146" s="11" t="n"/>
      <c r="B146" s="12" t="n"/>
      <c r="C146" s="11" t="n"/>
      <c r="D146" s="11" t="n"/>
      <c r="E146" s="13" t="n"/>
      <c r="F146" s="13" t="n"/>
      <c r="G146" s="14" t="n"/>
      <c r="H146" s="14" t="n"/>
      <c r="I146" s="10">
        <f>IF(OR($F146="",$H146=""),"",'Старение'!$C$4-$F146)</f>
        <v/>
      </c>
      <c r="J146" s="11">
        <f>IF($H146="","",IF($H146&lt;0,"аванс/переплата",IF($F146="","без срока",IF($I146&lt;=0,"не просрочено",IF($I146&lt;=30,"0–30",IF($I146&lt;=60,"31–60",IF($I146&lt;=90,"61–90","90+")))))))</f>
        <v/>
      </c>
      <c r="K146" s="11">
        <f>IF($A146="","",MID(IF(SUMPRODUCT(($B$6:$B$505=$B146)*($A$6:$A$505&lt;&gt;$A146))*($B146&lt;&gt;"")&gt;0,"; дубль БИН","")&amp;IF($H146&lt;0,"; кредитовый остаток","")&amp;IF(AND($C146="",$H146&gt;0),"; нет договора","")&amp;IF(AND($F146="",$H146&gt;0),"; нет срока оплаты","")&amp;IF(AND($F146&lt;&gt;"",$H146&gt;0),IF($F146&lt;EDATE('Старение'!$C$4,-36),"; срок оплаты больше 3 лет назад",""),""),3,200))</f>
        <v/>
      </c>
    </row>
    <row r="147">
      <c r="A147" s="11" t="n"/>
      <c r="B147" s="12" t="n"/>
      <c r="C147" s="11" t="n"/>
      <c r="D147" s="11" t="n"/>
      <c r="E147" s="13" t="n"/>
      <c r="F147" s="13" t="n"/>
      <c r="G147" s="14" t="n"/>
      <c r="H147" s="14" t="n"/>
      <c r="I147" s="10">
        <f>IF(OR($F147="",$H147=""),"",'Старение'!$C$4-$F147)</f>
        <v/>
      </c>
      <c r="J147" s="11">
        <f>IF($H147="","",IF($H147&lt;0,"аванс/переплата",IF($F147="","без срока",IF($I147&lt;=0,"не просрочено",IF($I147&lt;=30,"0–30",IF($I147&lt;=60,"31–60",IF($I147&lt;=90,"61–90","90+")))))))</f>
        <v/>
      </c>
      <c r="K147" s="11">
        <f>IF($A147="","",MID(IF(SUMPRODUCT(($B$6:$B$505=$B147)*($A$6:$A$505&lt;&gt;$A147))*($B147&lt;&gt;"")&gt;0,"; дубль БИН","")&amp;IF($H147&lt;0,"; кредитовый остаток","")&amp;IF(AND($C147="",$H147&gt;0),"; нет договора","")&amp;IF(AND($F147="",$H147&gt;0),"; нет срока оплаты","")&amp;IF(AND($F147&lt;&gt;"",$H147&gt;0),IF($F147&lt;EDATE('Старение'!$C$4,-36),"; срок оплаты больше 3 лет назад",""),""),3,200))</f>
        <v/>
      </c>
    </row>
    <row r="148">
      <c r="A148" s="11" t="n"/>
      <c r="B148" s="12" t="n"/>
      <c r="C148" s="11" t="n"/>
      <c r="D148" s="11" t="n"/>
      <c r="E148" s="13" t="n"/>
      <c r="F148" s="13" t="n"/>
      <c r="G148" s="14" t="n"/>
      <c r="H148" s="14" t="n"/>
      <c r="I148" s="10">
        <f>IF(OR($F148="",$H148=""),"",'Старение'!$C$4-$F148)</f>
        <v/>
      </c>
      <c r="J148" s="11">
        <f>IF($H148="","",IF($H148&lt;0,"аванс/переплата",IF($F148="","без срока",IF($I148&lt;=0,"не просрочено",IF($I148&lt;=30,"0–30",IF($I148&lt;=60,"31–60",IF($I148&lt;=90,"61–90","90+")))))))</f>
        <v/>
      </c>
      <c r="K148" s="11">
        <f>IF($A148="","",MID(IF(SUMPRODUCT(($B$6:$B$505=$B148)*($A$6:$A$505&lt;&gt;$A148))*($B148&lt;&gt;"")&gt;0,"; дубль БИН","")&amp;IF($H148&lt;0,"; кредитовый остаток","")&amp;IF(AND($C148="",$H148&gt;0),"; нет договора","")&amp;IF(AND($F148="",$H148&gt;0),"; нет срока оплаты","")&amp;IF(AND($F148&lt;&gt;"",$H148&gt;0),IF($F148&lt;EDATE('Старение'!$C$4,-36),"; срок оплаты больше 3 лет назад",""),""),3,200))</f>
        <v/>
      </c>
    </row>
    <row r="149">
      <c r="A149" s="11" t="n"/>
      <c r="B149" s="12" t="n"/>
      <c r="C149" s="11" t="n"/>
      <c r="D149" s="11" t="n"/>
      <c r="E149" s="13" t="n"/>
      <c r="F149" s="13" t="n"/>
      <c r="G149" s="14" t="n"/>
      <c r="H149" s="14" t="n"/>
      <c r="I149" s="10">
        <f>IF(OR($F149="",$H149=""),"",'Старение'!$C$4-$F149)</f>
        <v/>
      </c>
      <c r="J149" s="11">
        <f>IF($H149="","",IF($H149&lt;0,"аванс/переплата",IF($F149="","без срока",IF($I149&lt;=0,"не просрочено",IF($I149&lt;=30,"0–30",IF($I149&lt;=60,"31–60",IF($I149&lt;=90,"61–90","90+")))))))</f>
        <v/>
      </c>
      <c r="K149" s="11">
        <f>IF($A149="","",MID(IF(SUMPRODUCT(($B$6:$B$505=$B149)*($A$6:$A$505&lt;&gt;$A149))*($B149&lt;&gt;"")&gt;0,"; дубль БИН","")&amp;IF($H149&lt;0,"; кредитовый остаток","")&amp;IF(AND($C149="",$H149&gt;0),"; нет договора","")&amp;IF(AND($F149="",$H149&gt;0),"; нет срока оплаты","")&amp;IF(AND($F149&lt;&gt;"",$H149&gt;0),IF($F149&lt;EDATE('Старение'!$C$4,-36),"; срок оплаты больше 3 лет назад",""),""),3,200))</f>
        <v/>
      </c>
    </row>
    <row r="150">
      <c r="A150" s="11" t="n"/>
      <c r="B150" s="12" t="n"/>
      <c r="C150" s="11" t="n"/>
      <c r="D150" s="11" t="n"/>
      <c r="E150" s="13" t="n"/>
      <c r="F150" s="13" t="n"/>
      <c r="G150" s="14" t="n"/>
      <c r="H150" s="14" t="n"/>
      <c r="I150" s="10">
        <f>IF(OR($F150="",$H150=""),"",'Старение'!$C$4-$F150)</f>
        <v/>
      </c>
      <c r="J150" s="11">
        <f>IF($H150="","",IF($H150&lt;0,"аванс/переплата",IF($F150="","без срока",IF($I150&lt;=0,"не просрочено",IF($I150&lt;=30,"0–30",IF($I150&lt;=60,"31–60",IF($I150&lt;=90,"61–90","90+")))))))</f>
        <v/>
      </c>
      <c r="K150" s="11">
        <f>IF($A150="","",MID(IF(SUMPRODUCT(($B$6:$B$505=$B150)*($A$6:$A$505&lt;&gt;$A150))*($B150&lt;&gt;"")&gt;0,"; дубль БИН","")&amp;IF($H150&lt;0,"; кредитовый остаток","")&amp;IF(AND($C150="",$H150&gt;0),"; нет договора","")&amp;IF(AND($F150="",$H150&gt;0),"; нет срока оплаты","")&amp;IF(AND($F150&lt;&gt;"",$H150&gt;0),IF($F150&lt;EDATE('Старение'!$C$4,-36),"; срок оплаты больше 3 лет назад",""),""),3,200))</f>
        <v/>
      </c>
    </row>
    <row r="151">
      <c r="A151" s="11" t="n"/>
      <c r="B151" s="12" t="n"/>
      <c r="C151" s="11" t="n"/>
      <c r="D151" s="11" t="n"/>
      <c r="E151" s="13" t="n"/>
      <c r="F151" s="13" t="n"/>
      <c r="G151" s="14" t="n"/>
      <c r="H151" s="14" t="n"/>
      <c r="I151" s="10">
        <f>IF(OR($F151="",$H151=""),"",'Старение'!$C$4-$F151)</f>
        <v/>
      </c>
      <c r="J151" s="11">
        <f>IF($H151="","",IF($H151&lt;0,"аванс/переплата",IF($F151="","без срока",IF($I151&lt;=0,"не просрочено",IF($I151&lt;=30,"0–30",IF($I151&lt;=60,"31–60",IF($I151&lt;=90,"61–90","90+")))))))</f>
        <v/>
      </c>
      <c r="K151" s="11">
        <f>IF($A151="","",MID(IF(SUMPRODUCT(($B$6:$B$505=$B151)*($A$6:$A$505&lt;&gt;$A151))*($B151&lt;&gt;"")&gt;0,"; дубль БИН","")&amp;IF($H151&lt;0,"; кредитовый остаток","")&amp;IF(AND($C151="",$H151&gt;0),"; нет договора","")&amp;IF(AND($F151="",$H151&gt;0),"; нет срока оплаты","")&amp;IF(AND($F151&lt;&gt;"",$H151&gt;0),IF($F151&lt;EDATE('Старение'!$C$4,-36),"; срок оплаты больше 3 лет назад",""),""),3,200))</f>
        <v/>
      </c>
    </row>
    <row r="152">
      <c r="A152" s="11" t="n"/>
      <c r="B152" s="12" t="n"/>
      <c r="C152" s="11" t="n"/>
      <c r="D152" s="11" t="n"/>
      <c r="E152" s="13" t="n"/>
      <c r="F152" s="13" t="n"/>
      <c r="G152" s="14" t="n"/>
      <c r="H152" s="14" t="n"/>
      <c r="I152" s="10">
        <f>IF(OR($F152="",$H152=""),"",'Старение'!$C$4-$F152)</f>
        <v/>
      </c>
      <c r="J152" s="11">
        <f>IF($H152="","",IF($H152&lt;0,"аванс/переплата",IF($F152="","без срока",IF($I152&lt;=0,"не просрочено",IF($I152&lt;=30,"0–30",IF($I152&lt;=60,"31–60",IF($I152&lt;=90,"61–90","90+")))))))</f>
        <v/>
      </c>
      <c r="K152" s="11">
        <f>IF($A152="","",MID(IF(SUMPRODUCT(($B$6:$B$505=$B152)*($A$6:$A$505&lt;&gt;$A152))*($B152&lt;&gt;"")&gt;0,"; дубль БИН","")&amp;IF($H152&lt;0,"; кредитовый остаток","")&amp;IF(AND($C152="",$H152&gt;0),"; нет договора","")&amp;IF(AND($F152="",$H152&gt;0),"; нет срока оплаты","")&amp;IF(AND($F152&lt;&gt;"",$H152&gt;0),IF($F152&lt;EDATE('Старение'!$C$4,-36),"; срок оплаты больше 3 лет назад",""),""),3,200))</f>
        <v/>
      </c>
    </row>
    <row r="153">
      <c r="A153" s="11" t="n"/>
      <c r="B153" s="12" t="n"/>
      <c r="C153" s="11" t="n"/>
      <c r="D153" s="11" t="n"/>
      <c r="E153" s="13" t="n"/>
      <c r="F153" s="13" t="n"/>
      <c r="G153" s="14" t="n"/>
      <c r="H153" s="14" t="n"/>
      <c r="I153" s="10">
        <f>IF(OR($F153="",$H153=""),"",'Старение'!$C$4-$F153)</f>
        <v/>
      </c>
      <c r="J153" s="11">
        <f>IF($H153="","",IF($H153&lt;0,"аванс/переплата",IF($F153="","без срока",IF($I153&lt;=0,"не просрочено",IF($I153&lt;=30,"0–30",IF($I153&lt;=60,"31–60",IF($I153&lt;=90,"61–90","90+")))))))</f>
        <v/>
      </c>
      <c r="K153" s="11">
        <f>IF($A153="","",MID(IF(SUMPRODUCT(($B$6:$B$505=$B153)*($A$6:$A$505&lt;&gt;$A153))*($B153&lt;&gt;"")&gt;0,"; дубль БИН","")&amp;IF($H153&lt;0,"; кредитовый остаток","")&amp;IF(AND($C153="",$H153&gt;0),"; нет договора","")&amp;IF(AND($F153="",$H153&gt;0),"; нет срока оплаты","")&amp;IF(AND($F153&lt;&gt;"",$H153&gt;0),IF($F153&lt;EDATE('Старение'!$C$4,-36),"; срок оплаты больше 3 лет назад",""),""),3,200))</f>
        <v/>
      </c>
    </row>
    <row r="154">
      <c r="A154" s="11" t="n"/>
      <c r="B154" s="12" t="n"/>
      <c r="C154" s="11" t="n"/>
      <c r="D154" s="11" t="n"/>
      <c r="E154" s="13" t="n"/>
      <c r="F154" s="13" t="n"/>
      <c r="G154" s="14" t="n"/>
      <c r="H154" s="14" t="n"/>
      <c r="I154" s="10">
        <f>IF(OR($F154="",$H154=""),"",'Старение'!$C$4-$F154)</f>
        <v/>
      </c>
      <c r="J154" s="11">
        <f>IF($H154="","",IF($H154&lt;0,"аванс/переплата",IF($F154="","без срока",IF($I154&lt;=0,"не просрочено",IF($I154&lt;=30,"0–30",IF($I154&lt;=60,"31–60",IF($I154&lt;=90,"61–90","90+")))))))</f>
        <v/>
      </c>
      <c r="K154" s="11">
        <f>IF($A154="","",MID(IF(SUMPRODUCT(($B$6:$B$505=$B154)*($A$6:$A$505&lt;&gt;$A154))*($B154&lt;&gt;"")&gt;0,"; дубль БИН","")&amp;IF($H154&lt;0,"; кредитовый остаток","")&amp;IF(AND($C154="",$H154&gt;0),"; нет договора","")&amp;IF(AND($F154="",$H154&gt;0),"; нет срока оплаты","")&amp;IF(AND($F154&lt;&gt;"",$H154&gt;0),IF($F154&lt;EDATE('Старение'!$C$4,-36),"; срок оплаты больше 3 лет назад",""),""),3,200))</f>
        <v/>
      </c>
    </row>
    <row r="155">
      <c r="A155" s="11" t="n"/>
      <c r="B155" s="12" t="n"/>
      <c r="C155" s="11" t="n"/>
      <c r="D155" s="11" t="n"/>
      <c r="E155" s="13" t="n"/>
      <c r="F155" s="13" t="n"/>
      <c r="G155" s="14" t="n"/>
      <c r="H155" s="14" t="n"/>
      <c r="I155" s="10">
        <f>IF(OR($F155="",$H155=""),"",'Старение'!$C$4-$F155)</f>
        <v/>
      </c>
      <c r="J155" s="11">
        <f>IF($H155="","",IF($H155&lt;0,"аванс/переплата",IF($F155="","без срока",IF($I155&lt;=0,"не просрочено",IF($I155&lt;=30,"0–30",IF($I155&lt;=60,"31–60",IF($I155&lt;=90,"61–90","90+")))))))</f>
        <v/>
      </c>
      <c r="K155" s="11">
        <f>IF($A155="","",MID(IF(SUMPRODUCT(($B$6:$B$505=$B155)*($A$6:$A$505&lt;&gt;$A155))*($B155&lt;&gt;"")&gt;0,"; дубль БИН","")&amp;IF($H155&lt;0,"; кредитовый остаток","")&amp;IF(AND($C155="",$H155&gt;0),"; нет договора","")&amp;IF(AND($F155="",$H155&gt;0),"; нет срока оплаты","")&amp;IF(AND($F155&lt;&gt;"",$H155&gt;0),IF($F155&lt;EDATE('Старение'!$C$4,-36),"; срок оплаты больше 3 лет назад",""),""),3,200))</f>
        <v/>
      </c>
    </row>
    <row r="156">
      <c r="A156" s="11" t="n"/>
      <c r="B156" s="12" t="n"/>
      <c r="C156" s="11" t="n"/>
      <c r="D156" s="11" t="n"/>
      <c r="E156" s="13" t="n"/>
      <c r="F156" s="13" t="n"/>
      <c r="G156" s="14" t="n"/>
      <c r="H156" s="14" t="n"/>
      <c r="I156" s="10">
        <f>IF(OR($F156="",$H156=""),"",'Старение'!$C$4-$F156)</f>
        <v/>
      </c>
      <c r="J156" s="11">
        <f>IF($H156="","",IF($H156&lt;0,"аванс/переплата",IF($F156="","без срока",IF($I156&lt;=0,"не просрочено",IF($I156&lt;=30,"0–30",IF($I156&lt;=60,"31–60",IF($I156&lt;=90,"61–90","90+")))))))</f>
        <v/>
      </c>
      <c r="K156" s="11">
        <f>IF($A156="","",MID(IF(SUMPRODUCT(($B$6:$B$505=$B156)*($A$6:$A$505&lt;&gt;$A156))*($B156&lt;&gt;"")&gt;0,"; дубль БИН","")&amp;IF($H156&lt;0,"; кредитовый остаток","")&amp;IF(AND($C156="",$H156&gt;0),"; нет договора","")&amp;IF(AND($F156="",$H156&gt;0),"; нет срока оплаты","")&amp;IF(AND($F156&lt;&gt;"",$H156&gt;0),IF($F156&lt;EDATE('Старение'!$C$4,-36),"; срок оплаты больше 3 лет назад",""),""),3,200))</f>
        <v/>
      </c>
    </row>
    <row r="157">
      <c r="A157" s="11" t="n"/>
      <c r="B157" s="12" t="n"/>
      <c r="C157" s="11" t="n"/>
      <c r="D157" s="11" t="n"/>
      <c r="E157" s="13" t="n"/>
      <c r="F157" s="13" t="n"/>
      <c r="G157" s="14" t="n"/>
      <c r="H157" s="14" t="n"/>
      <c r="I157" s="10">
        <f>IF(OR($F157="",$H157=""),"",'Старение'!$C$4-$F157)</f>
        <v/>
      </c>
      <c r="J157" s="11">
        <f>IF($H157="","",IF($H157&lt;0,"аванс/переплата",IF($F157="","без срока",IF($I157&lt;=0,"не просрочено",IF($I157&lt;=30,"0–30",IF($I157&lt;=60,"31–60",IF($I157&lt;=90,"61–90","90+")))))))</f>
        <v/>
      </c>
      <c r="K157" s="11">
        <f>IF($A157="","",MID(IF(SUMPRODUCT(($B$6:$B$505=$B157)*($A$6:$A$505&lt;&gt;$A157))*($B157&lt;&gt;"")&gt;0,"; дубль БИН","")&amp;IF($H157&lt;0,"; кредитовый остаток","")&amp;IF(AND($C157="",$H157&gt;0),"; нет договора","")&amp;IF(AND($F157="",$H157&gt;0),"; нет срока оплаты","")&amp;IF(AND($F157&lt;&gt;"",$H157&gt;0),IF($F157&lt;EDATE('Старение'!$C$4,-36),"; срок оплаты больше 3 лет назад",""),""),3,200))</f>
        <v/>
      </c>
    </row>
    <row r="158">
      <c r="A158" s="11" t="n"/>
      <c r="B158" s="12" t="n"/>
      <c r="C158" s="11" t="n"/>
      <c r="D158" s="11" t="n"/>
      <c r="E158" s="13" t="n"/>
      <c r="F158" s="13" t="n"/>
      <c r="G158" s="14" t="n"/>
      <c r="H158" s="14" t="n"/>
      <c r="I158" s="10">
        <f>IF(OR($F158="",$H158=""),"",'Старение'!$C$4-$F158)</f>
        <v/>
      </c>
      <c r="J158" s="11">
        <f>IF($H158="","",IF($H158&lt;0,"аванс/переплата",IF($F158="","без срока",IF($I158&lt;=0,"не просрочено",IF($I158&lt;=30,"0–30",IF($I158&lt;=60,"31–60",IF($I158&lt;=90,"61–90","90+")))))))</f>
        <v/>
      </c>
      <c r="K158" s="11">
        <f>IF($A158="","",MID(IF(SUMPRODUCT(($B$6:$B$505=$B158)*($A$6:$A$505&lt;&gt;$A158))*($B158&lt;&gt;"")&gt;0,"; дубль БИН","")&amp;IF($H158&lt;0,"; кредитовый остаток","")&amp;IF(AND($C158="",$H158&gt;0),"; нет договора","")&amp;IF(AND($F158="",$H158&gt;0),"; нет срока оплаты","")&amp;IF(AND($F158&lt;&gt;"",$H158&gt;0),IF($F158&lt;EDATE('Старение'!$C$4,-36),"; срок оплаты больше 3 лет назад",""),""),3,200))</f>
        <v/>
      </c>
    </row>
    <row r="159">
      <c r="A159" s="11" t="n"/>
      <c r="B159" s="12" t="n"/>
      <c r="C159" s="11" t="n"/>
      <c r="D159" s="11" t="n"/>
      <c r="E159" s="13" t="n"/>
      <c r="F159" s="13" t="n"/>
      <c r="G159" s="14" t="n"/>
      <c r="H159" s="14" t="n"/>
      <c r="I159" s="10">
        <f>IF(OR($F159="",$H159=""),"",'Старение'!$C$4-$F159)</f>
        <v/>
      </c>
      <c r="J159" s="11">
        <f>IF($H159="","",IF($H159&lt;0,"аванс/переплата",IF($F159="","без срока",IF($I159&lt;=0,"не просрочено",IF($I159&lt;=30,"0–30",IF($I159&lt;=60,"31–60",IF($I159&lt;=90,"61–90","90+")))))))</f>
        <v/>
      </c>
      <c r="K159" s="11">
        <f>IF($A159="","",MID(IF(SUMPRODUCT(($B$6:$B$505=$B159)*($A$6:$A$505&lt;&gt;$A159))*($B159&lt;&gt;"")&gt;0,"; дубль БИН","")&amp;IF($H159&lt;0,"; кредитовый остаток","")&amp;IF(AND($C159="",$H159&gt;0),"; нет договора","")&amp;IF(AND($F159="",$H159&gt;0),"; нет срока оплаты","")&amp;IF(AND($F159&lt;&gt;"",$H159&gt;0),IF($F159&lt;EDATE('Старение'!$C$4,-36),"; срок оплаты больше 3 лет назад",""),""),3,200))</f>
        <v/>
      </c>
    </row>
    <row r="160">
      <c r="A160" s="11" t="n"/>
      <c r="B160" s="12" t="n"/>
      <c r="C160" s="11" t="n"/>
      <c r="D160" s="11" t="n"/>
      <c r="E160" s="13" t="n"/>
      <c r="F160" s="13" t="n"/>
      <c r="G160" s="14" t="n"/>
      <c r="H160" s="14" t="n"/>
      <c r="I160" s="10">
        <f>IF(OR($F160="",$H160=""),"",'Старение'!$C$4-$F160)</f>
        <v/>
      </c>
      <c r="J160" s="11">
        <f>IF($H160="","",IF($H160&lt;0,"аванс/переплата",IF($F160="","без срока",IF($I160&lt;=0,"не просрочено",IF($I160&lt;=30,"0–30",IF($I160&lt;=60,"31–60",IF($I160&lt;=90,"61–90","90+")))))))</f>
        <v/>
      </c>
      <c r="K160" s="11">
        <f>IF($A160="","",MID(IF(SUMPRODUCT(($B$6:$B$505=$B160)*($A$6:$A$505&lt;&gt;$A160))*($B160&lt;&gt;"")&gt;0,"; дубль БИН","")&amp;IF($H160&lt;0,"; кредитовый остаток","")&amp;IF(AND($C160="",$H160&gt;0),"; нет договора","")&amp;IF(AND($F160="",$H160&gt;0),"; нет срока оплаты","")&amp;IF(AND($F160&lt;&gt;"",$H160&gt;0),IF($F160&lt;EDATE('Старение'!$C$4,-36),"; срок оплаты больше 3 лет назад",""),""),3,200))</f>
        <v/>
      </c>
    </row>
    <row r="161">
      <c r="A161" s="11" t="n"/>
      <c r="B161" s="12" t="n"/>
      <c r="C161" s="11" t="n"/>
      <c r="D161" s="11" t="n"/>
      <c r="E161" s="13" t="n"/>
      <c r="F161" s="13" t="n"/>
      <c r="G161" s="14" t="n"/>
      <c r="H161" s="14" t="n"/>
      <c r="I161" s="10">
        <f>IF(OR($F161="",$H161=""),"",'Старение'!$C$4-$F161)</f>
        <v/>
      </c>
      <c r="J161" s="11">
        <f>IF($H161="","",IF($H161&lt;0,"аванс/переплата",IF($F161="","без срока",IF($I161&lt;=0,"не просрочено",IF($I161&lt;=30,"0–30",IF($I161&lt;=60,"31–60",IF($I161&lt;=90,"61–90","90+")))))))</f>
        <v/>
      </c>
      <c r="K161" s="11">
        <f>IF($A161="","",MID(IF(SUMPRODUCT(($B$6:$B$505=$B161)*($A$6:$A$505&lt;&gt;$A161))*($B161&lt;&gt;"")&gt;0,"; дубль БИН","")&amp;IF($H161&lt;0,"; кредитовый остаток","")&amp;IF(AND($C161="",$H161&gt;0),"; нет договора","")&amp;IF(AND($F161="",$H161&gt;0),"; нет срока оплаты","")&amp;IF(AND($F161&lt;&gt;"",$H161&gt;0),IF($F161&lt;EDATE('Старение'!$C$4,-36),"; срок оплаты больше 3 лет назад",""),""),3,200))</f>
        <v/>
      </c>
    </row>
    <row r="162">
      <c r="A162" s="11" t="n"/>
      <c r="B162" s="12" t="n"/>
      <c r="C162" s="11" t="n"/>
      <c r="D162" s="11" t="n"/>
      <c r="E162" s="13" t="n"/>
      <c r="F162" s="13" t="n"/>
      <c r="G162" s="14" t="n"/>
      <c r="H162" s="14" t="n"/>
      <c r="I162" s="10">
        <f>IF(OR($F162="",$H162=""),"",'Старение'!$C$4-$F162)</f>
        <v/>
      </c>
      <c r="J162" s="11">
        <f>IF($H162="","",IF($H162&lt;0,"аванс/переплата",IF($F162="","без срока",IF($I162&lt;=0,"не просрочено",IF($I162&lt;=30,"0–30",IF($I162&lt;=60,"31–60",IF($I162&lt;=90,"61–90","90+")))))))</f>
        <v/>
      </c>
      <c r="K162" s="11">
        <f>IF($A162="","",MID(IF(SUMPRODUCT(($B$6:$B$505=$B162)*($A$6:$A$505&lt;&gt;$A162))*($B162&lt;&gt;"")&gt;0,"; дубль БИН","")&amp;IF($H162&lt;0,"; кредитовый остаток","")&amp;IF(AND($C162="",$H162&gt;0),"; нет договора","")&amp;IF(AND($F162="",$H162&gt;0),"; нет срока оплаты","")&amp;IF(AND($F162&lt;&gt;"",$H162&gt;0),IF($F162&lt;EDATE('Старение'!$C$4,-36),"; срок оплаты больше 3 лет назад",""),""),3,200))</f>
        <v/>
      </c>
    </row>
    <row r="163">
      <c r="A163" s="11" t="n"/>
      <c r="B163" s="12" t="n"/>
      <c r="C163" s="11" t="n"/>
      <c r="D163" s="11" t="n"/>
      <c r="E163" s="13" t="n"/>
      <c r="F163" s="13" t="n"/>
      <c r="G163" s="14" t="n"/>
      <c r="H163" s="14" t="n"/>
      <c r="I163" s="10">
        <f>IF(OR($F163="",$H163=""),"",'Старение'!$C$4-$F163)</f>
        <v/>
      </c>
      <c r="J163" s="11">
        <f>IF($H163="","",IF($H163&lt;0,"аванс/переплата",IF($F163="","без срока",IF($I163&lt;=0,"не просрочено",IF($I163&lt;=30,"0–30",IF($I163&lt;=60,"31–60",IF($I163&lt;=90,"61–90","90+")))))))</f>
        <v/>
      </c>
      <c r="K163" s="11">
        <f>IF($A163="","",MID(IF(SUMPRODUCT(($B$6:$B$505=$B163)*($A$6:$A$505&lt;&gt;$A163))*($B163&lt;&gt;"")&gt;0,"; дубль БИН","")&amp;IF($H163&lt;0,"; кредитовый остаток","")&amp;IF(AND($C163="",$H163&gt;0),"; нет договора","")&amp;IF(AND($F163="",$H163&gt;0),"; нет срока оплаты","")&amp;IF(AND($F163&lt;&gt;"",$H163&gt;0),IF($F163&lt;EDATE('Старение'!$C$4,-36),"; срок оплаты больше 3 лет назад",""),""),3,200))</f>
        <v/>
      </c>
    </row>
    <row r="164">
      <c r="A164" s="11" t="n"/>
      <c r="B164" s="12" t="n"/>
      <c r="C164" s="11" t="n"/>
      <c r="D164" s="11" t="n"/>
      <c r="E164" s="13" t="n"/>
      <c r="F164" s="13" t="n"/>
      <c r="G164" s="14" t="n"/>
      <c r="H164" s="14" t="n"/>
      <c r="I164" s="10">
        <f>IF(OR($F164="",$H164=""),"",'Старение'!$C$4-$F164)</f>
        <v/>
      </c>
      <c r="J164" s="11">
        <f>IF($H164="","",IF($H164&lt;0,"аванс/переплата",IF($F164="","без срока",IF($I164&lt;=0,"не просрочено",IF($I164&lt;=30,"0–30",IF($I164&lt;=60,"31–60",IF($I164&lt;=90,"61–90","90+")))))))</f>
        <v/>
      </c>
      <c r="K164" s="11">
        <f>IF($A164="","",MID(IF(SUMPRODUCT(($B$6:$B$505=$B164)*($A$6:$A$505&lt;&gt;$A164))*($B164&lt;&gt;"")&gt;0,"; дубль БИН","")&amp;IF($H164&lt;0,"; кредитовый остаток","")&amp;IF(AND($C164="",$H164&gt;0),"; нет договора","")&amp;IF(AND($F164="",$H164&gt;0),"; нет срока оплаты","")&amp;IF(AND($F164&lt;&gt;"",$H164&gt;0),IF($F164&lt;EDATE('Старение'!$C$4,-36),"; срок оплаты больше 3 лет назад",""),""),3,200))</f>
        <v/>
      </c>
    </row>
    <row r="165">
      <c r="A165" s="11" t="n"/>
      <c r="B165" s="12" t="n"/>
      <c r="C165" s="11" t="n"/>
      <c r="D165" s="11" t="n"/>
      <c r="E165" s="13" t="n"/>
      <c r="F165" s="13" t="n"/>
      <c r="G165" s="14" t="n"/>
      <c r="H165" s="14" t="n"/>
      <c r="I165" s="10">
        <f>IF(OR($F165="",$H165=""),"",'Старение'!$C$4-$F165)</f>
        <v/>
      </c>
      <c r="J165" s="11">
        <f>IF($H165="","",IF($H165&lt;0,"аванс/переплата",IF($F165="","без срока",IF($I165&lt;=0,"не просрочено",IF($I165&lt;=30,"0–30",IF($I165&lt;=60,"31–60",IF($I165&lt;=90,"61–90","90+")))))))</f>
        <v/>
      </c>
      <c r="K165" s="11">
        <f>IF($A165="","",MID(IF(SUMPRODUCT(($B$6:$B$505=$B165)*($A$6:$A$505&lt;&gt;$A165))*($B165&lt;&gt;"")&gt;0,"; дубль БИН","")&amp;IF($H165&lt;0,"; кредитовый остаток","")&amp;IF(AND($C165="",$H165&gt;0),"; нет договора","")&amp;IF(AND($F165="",$H165&gt;0),"; нет срока оплаты","")&amp;IF(AND($F165&lt;&gt;"",$H165&gt;0),IF($F165&lt;EDATE('Старение'!$C$4,-36),"; срок оплаты больше 3 лет назад",""),""),3,200))</f>
        <v/>
      </c>
    </row>
    <row r="166">
      <c r="A166" s="11" t="n"/>
      <c r="B166" s="12" t="n"/>
      <c r="C166" s="11" t="n"/>
      <c r="D166" s="11" t="n"/>
      <c r="E166" s="13" t="n"/>
      <c r="F166" s="13" t="n"/>
      <c r="G166" s="14" t="n"/>
      <c r="H166" s="14" t="n"/>
      <c r="I166" s="10">
        <f>IF(OR($F166="",$H166=""),"",'Старение'!$C$4-$F166)</f>
        <v/>
      </c>
      <c r="J166" s="11">
        <f>IF($H166="","",IF($H166&lt;0,"аванс/переплата",IF($F166="","без срока",IF($I166&lt;=0,"не просрочено",IF($I166&lt;=30,"0–30",IF($I166&lt;=60,"31–60",IF($I166&lt;=90,"61–90","90+")))))))</f>
        <v/>
      </c>
      <c r="K166" s="11">
        <f>IF($A166="","",MID(IF(SUMPRODUCT(($B$6:$B$505=$B166)*($A$6:$A$505&lt;&gt;$A166))*($B166&lt;&gt;"")&gt;0,"; дубль БИН","")&amp;IF($H166&lt;0,"; кредитовый остаток","")&amp;IF(AND($C166="",$H166&gt;0),"; нет договора","")&amp;IF(AND($F166="",$H166&gt;0),"; нет срока оплаты","")&amp;IF(AND($F166&lt;&gt;"",$H166&gt;0),IF($F166&lt;EDATE('Старение'!$C$4,-36),"; срок оплаты больше 3 лет назад",""),""),3,200))</f>
        <v/>
      </c>
    </row>
    <row r="167">
      <c r="A167" s="11" t="n"/>
      <c r="B167" s="12" t="n"/>
      <c r="C167" s="11" t="n"/>
      <c r="D167" s="11" t="n"/>
      <c r="E167" s="13" t="n"/>
      <c r="F167" s="13" t="n"/>
      <c r="G167" s="14" t="n"/>
      <c r="H167" s="14" t="n"/>
      <c r="I167" s="10">
        <f>IF(OR($F167="",$H167=""),"",'Старение'!$C$4-$F167)</f>
        <v/>
      </c>
      <c r="J167" s="11">
        <f>IF($H167="","",IF($H167&lt;0,"аванс/переплата",IF($F167="","без срока",IF($I167&lt;=0,"не просрочено",IF($I167&lt;=30,"0–30",IF($I167&lt;=60,"31–60",IF($I167&lt;=90,"61–90","90+")))))))</f>
        <v/>
      </c>
      <c r="K167" s="11">
        <f>IF($A167="","",MID(IF(SUMPRODUCT(($B$6:$B$505=$B167)*($A$6:$A$505&lt;&gt;$A167))*($B167&lt;&gt;"")&gt;0,"; дубль БИН","")&amp;IF($H167&lt;0,"; кредитовый остаток","")&amp;IF(AND($C167="",$H167&gt;0),"; нет договора","")&amp;IF(AND($F167="",$H167&gt;0),"; нет срока оплаты","")&amp;IF(AND($F167&lt;&gt;"",$H167&gt;0),IF($F167&lt;EDATE('Старение'!$C$4,-36),"; срок оплаты больше 3 лет назад",""),""),3,200))</f>
        <v/>
      </c>
    </row>
    <row r="168">
      <c r="A168" s="11" t="n"/>
      <c r="B168" s="12" t="n"/>
      <c r="C168" s="11" t="n"/>
      <c r="D168" s="11" t="n"/>
      <c r="E168" s="13" t="n"/>
      <c r="F168" s="13" t="n"/>
      <c r="G168" s="14" t="n"/>
      <c r="H168" s="14" t="n"/>
      <c r="I168" s="10">
        <f>IF(OR($F168="",$H168=""),"",'Старение'!$C$4-$F168)</f>
        <v/>
      </c>
      <c r="J168" s="11">
        <f>IF($H168="","",IF($H168&lt;0,"аванс/переплата",IF($F168="","без срока",IF($I168&lt;=0,"не просрочено",IF($I168&lt;=30,"0–30",IF($I168&lt;=60,"31–60",IF($I168&lt;=90,"61–90","90+")))))))</f>
        <v/>
      </c>
      <c r="K168" s="11">
        <f>IF($A168="","",MID(IF(SUMPRODUCT(($B$6:$B$505=$B168)*($A$6:$A$505&lt;&gt;$A168))*($B168&lt;&gt;"")&gt;0,"; дубль БИН","")&amp;IF($H168&lt;0,"; кредитовый остаток","")&amp;IF(AND($C168="",$H168&gt;0),"; нет договора","")&amp;IF(AND($F168="",$H168&gt;0),"; нет срока оплаты","")&amp;IF(AND($F168&lt;&gt;"",$H168&gt;0),IF($F168&lt;EDATE('Старение'!$C$4,-36),"; срок оплаты больше 3 лет назад",""),""),3,200))</f>
        <v/>
      </c>
    </row>
    <row r="169">
      <c r="A169" s="11" t="n"/>
      <c r="B169" s="12" t="n"/>
      <c r="C169" s="11" t="n"/>
      <c r="D169" s="11" t="n"/>
      <c r="E169" s="13" t="n"/>
      <c r="F169" s="13" t="n"/>
      <c r="G169" s="14" t="n"/>
      <c r="H169" s="14" t="n"/>
      <c r="I169" s="10">
        <f>IF(OR($F169="",$H169=""),"",'Старение'!$C$4-$F169)</f>
        <v/>
      </c>
      <c r="J169" s="11">
        <f>IF($H169="","",IF($H169&lt;0,"аванс/переплата",IF($F169="","без срока",IF($I169&lt;=0,"не просрочено",IF($I169&lt;=30,"0–30",IF($I169&lt;=60,"31–60",IF($I169&lt;=90,"61–90","90+")))))))</f>
        <v/>
      </c>
      <c r="K169" s="11">
        <f>IF($A169="","",MID(IF(SUMPRODUCT(($B$6:$B$505=$B169)*($A$6:$A$505&lt;&gt;$A169))*($B169&lt;&gt;"")&gt;0,"; дубль БИН","")&amp;IF($H169&lt;0,"; кредитовый остаток","")&amp;IF(AND($C169="",$H169&gt;0),"; нет договора","")&amp;IF(AND($F169="",$H169&gt;0),"; нет срока оплаты","")&amp;IF(AND($F169&lt;&gt;"",$H169&gt;0),IF($F169&lt;EDATE('Старение'!$C$4,-36),"; срок оплаты больше 3 лет назад",""),""),3,200))</f>
        <v/>
      </c>
    </row>
    <row r="170">
      <c r="A170" s="11" t="n"/>
      <c r="B170" s="12" t="n"/>
      <c r="C170" s="11" t="n"/>
      <c r="D170" s="11" t="n"/>
      <c r="E170" s="13" t="n"/>
      <c r="F170" s="13" t="n"/>
      <c r="G170" s="14" t="n"/>
      <c r="H170" s="14" t="n"/>
      <c r="I170" s="10">
        <f>IF(OR($F170="",$H170=""),"",'Старение'!$C$4-$F170)</f>
        <v/>
      </c>
      <c r="J170" s="11">
        <f>IF($H170="","",IF($H170&lt;0,"аванс/переплата",IF($F170="","без срока",IF($I170&lt;=0,"не просрочено",IF($I170&lt;=30,"0–30",IF($I170&lt;=60,"31–60",IF($I170&lt;=90,"61–90","90+")))))))</f>
        <v/>
      </c>
      <c r="K170" s="11">
        <f>IF($A170="","",MID(IF(SUMPRODUCT(($B$6:$B$505=$B170)*($A$6:$A$505&lt;&gt;$A170))*($B170&lt;&gt;"")&gt;0,"; дубль БИН","")&amp;IF($H170&lt;0,"; кредитовый остаток","")&amp;IF(AND($C170="",$H170&gt;0),"; нет договора","")&amp;IF(AND($F170="",$H170&gt;0),"; нет срока оплаты","")&amp;IF(AND($F170&lt;&gt;"",$H170&gt;0),IF($F170&lt;EDATE('Старение'!$C$4,-36),"; срок оплаты больше 3 лет назад",""),""),3,200))</f>
        <v/>
      </c>
    </row>
    <row r="171">
      <c r="A171" s="11" t="n"/>
      <c r="B171" s="12" t="n"/>
      <c r="C171" s="11" t="n"/>
      <c r="D171" s="11" t="n"/>
      <c r="E171" s="13" t="n"/>
      <c r="F171" s="13" t="n"/>
      <c r="G171" s="14" t="n"/>
      <c r="H171" s="14" t="n"/>
      <c r="I171" s="10">
        <f>IF(OR($F171="",$H171=""),"",'Старение'!$C$4-$F171)</f>
        <v/>
      </c>
      <c r="J171" s="11">
        <f>IF($H171="","",IF($H171&lt;0,"аванс/переплата",IF($F171="","без срока",IF($I171&lt;=0,"не просрочено",IF($I171&lt;=30,"0–30",IF($I171&lt;=60,"31–60",IF($I171&lt;=90,"61–90","90+")))))))</f>
        <v/>
      </c>
      <c r="K171" s="11">
        <f>IF($A171="","",MID(IF(SUMPRODUCT(($B$6:$B$505=$B171)*($A$6:$A$505&lt;&gt;$A171))*($B171&lt;&gt;"")&gt;0,"; дубль БИН","")&amp;IF($H171&lt;0,"; кредитовый остаток","")&amp;IF(AND($C171="",$H171&gt;0),"; нет договора","")&amp;IF(AND($F171="",$H171&gt;0),"; нет срока оплаты","")&amp;IF(AND($F171&lt;&gt;"",$H171&gt;0),IF($F171&lt;EDATE('Старение'!$C$4,-36),"; срок оплаты больше 3 лет назад",""),""),3,200))</f>
        <v/>
      </c>
    </row>
    <row r="172">
      <c r="A172" s="11" t="n"/>
      <c r="B172" s="12" t="n"/>
      <c r="C172" s="11" t="n"/>
      <c r="D172" s="11" t="n"/>
      <c r="E172" s="13" t="n"/>
      <c r="F172" s="13" t="n"/>
      <c r="G172" s="14" t="n"/>
      <c r="H172" s="14" t="n"/>
      <c r="I172" s="10">
        <f>IF(OR($F172="",$H172=""),"",'Старение'!$C$4-$F172)</f>
        <v/>
      </c>
      <c r="J172" s="11">
        <f>IF($H172="","",IF($H172&lt;0,"аванс/переплата",IF($F172="","без срока",IF($I172&lt;=0,"не просрочено",IF($I172&lt;=30,"0–30",IF($I172&lt;=60,"31–60",IF($I172&lt;=90,"61–90","90+")))))))</f>
        <v/>
      </c>
      <c r="K172" s="11">
        <f>IF($A172="","",MID(IF(SUMPRODUCT(($B$6:$B$505=$B172)*($A$6:$A$505&lt;&gt;$A172))*($B172&lt;&gt;"")&gt;0,"; дубль БИН","")&amp;IF($H172&lt;0,"; кредитовый остаток","")&amp;IF(AND($C172="",$H172&gt;0),"; нет договора","")&amp;IF(AND($F172="",$H172&gt;0),"; нет срока оплаты","")&amp;IF(AND($F172&lt;&gt;"",$H172&gt;0),IF($F172&lt;EDATE('Старение'!$C$4,-36),"; срок оплаты больше 3 лет назад",""),""),3,200))</f>
        <v/>
      </c>
    </row>
    <row r="173">
      <c r="A173" s="11" t="n"/>
      <c r="B173" s="12" t="n"/>
      <c r="C173" s="11" t="n"/>
      <c r="D173" s="11" t="n"/>
      <c r="E173" s="13" t="n"/>
      <c r="F173" s="13" t="n"/>
      <c r="G173" s="14" t="n"/>
      <c r="H173" s="14" t="n"/>
      <c r="I173" s="10">
        <f>IF(OR($F173="",$H173=""),"",'Старение'!$C$4-$F173)</f>
        <v/>
      </c>
      <c r="J173" s="11">
        <f>IF($H173="","",IF($H173&lt;0,"аванс/переплата",IF($F173="","без срока",IF($I173&lt;=0,"не просрочено",IF($I173&lt;=30,"0–30",IF($I173&lt;=60,"31–60",IF($I173&lt;=90,"61–90","90+")))))))</f>
        <v/>
      </c>
      <c r="K173" s="11">
        <f>IF($A173="","",MID(IF(SUMPRODUCT(($B$6:$B$505=$B173)*($A$6:$A$505&lt;&gt;$A173))*($B173&lt;&gt;"")&gt;0,"; дубль БИН","")&amp;IF($H173&lt;0,"; кредитовый остаток","")&amp;IF(AND($C173="",$H173&gt;0),"; нет договора","")&amp;IF(AND($F173="",$H173&gt;0),"; нет срока оплаты","")&amp;IF(AND($F173&lt;&gt;"",$H173&gt;0),IF($F173&lt;EDATE('Старение'!$C$4,-36),"; срок оплаты больше 3 лет назад",""),""),3,200))</f>
        <v/>
      </c>
    </row>
    <row r="174">
      <c r="A174" s="11" t="n"/>
      <c r="B174" s="12" t="n"/>
      <c r="C174" s="11" t="n"/>
      <c r="D174" s="11" t="n"/>
      <c r="E174" s="13" t="n"/>
      <c r="F174" s="13" t="n"/>
      <c r="G174" s="14" t="n"/>
      <c r="H174" s="14" t="n"/>
      <c r="I174" s="10">
        <f>IF(OR($F174="",$H174=""),"",'Старение'!$C$4-$F174)</f>
        <v/>
      </c>
      <c r="J174" s="11">
        <f>IF($H174="","",IF($H174&lt;0,"аванс/переплата",IF($F174="","без срока",IF($I174&lt;=0,"не просрочено",IF($I174&lt;=30,"0–30",IF($I174&lt;=60,"31–60",IF($I174&lt;=90,"61–90","90+")))))))</f>
        <v/>
      </c>
      <c r="K174" s="11">
        <f>IF($A174="","",MID(IF(SUMPRODUCT(($B$6:$B$505=$B174)*($A$6:$A$505&lt;&gt;$A174))*($B174&lt;&gt;"")&gt;0,"; дубль БИН","")&amp;IF($H174&lt;0,"; кредитовый остаток","")&amp;IF(AND($C174="",$H174&gt;0),"; нет договора","")&amp;IF(AND($F174="",$H174&gt;0),"; нет срока оплаты","")&amp;IF(AND($F174&lt;&gt;"",$H174&gt;0),IF($F174&lt;EDATE('Старение'!$C$4,-36),"; срок оплаты больше 3 лет назад",""),""),3,200))</f>
        <v/>
      </c>
    </row>
    <row r="175">
      <c r="A175" s="11" t="n"/>
      <c r="B175" s="12" t="n"/>
      <c r="C175" s="11" t="n"/>
      <c r="D175" s="11" t="n"/>
      <c r="E175" s="13" t="n"/>
      <c r="F175" s="13" t="n"/>
      <c r="G175" s="14" t="n"/>
      <c r="H175" s="14" t="n"/>
      <c r="I175" s="10">
        <f>IF(OR($F175="",$H175=""),"",'Старение'!$C$4-$F175)</f>
        <v/>
      </c>
      <c r="J175" s="11">
        <f>IF($H175="","",IF($H175&lt;0,"аванс/переплата",IF($F175="","без срока",IF($I175&lt;=0,"не просрочено",IF($I175&lt;=30,"0–30",IF($I175&lt;=60,"31–60",IF($I175&lt;=90,"61–90","90+")))))))</f>
        <v/>
      </c>
      <c r="K175" s="11">
        <f>IF($A175="","",MID(IF(SUMPRODUCT(($B$6:$B$505=$B175)*($A$6:$A$505&lt;&gt;$A175))*($B175&lt;&gt;"")&gt;0,"; дубль БИН","")&amp;IF($H175&lt;0,"; кредитовый остаток","")&amp;IF(AND($C175="",$H175&gt;0),"; нет договора","")&amp;IF(AND($F175="",$H175&gt;0),"; нет срока оплаты","")&amp;IF(AND($F175&lt;&gt;"",$H175&gt;0),IF($F175&lt;EDATE('Старение'!$C$4,-36),"; срок оплаты больше 3 лет назад",""),""),3,200))</f>
        <v/>
      </c>
    </row>
    <row r="176">
      <c r="A176" s="11" t="n"/>
      <c r="B176" s="12" t="n"/>
      <c r="C176" s="11" t="n"/>
      <c r="D176" s="11" t="n"/>
      <c r="E176" s="13" t="n"/>
      <c r="F176" s="13" t="n"/>
      <c r="G176" s="14" t="n"/>
      <c r="H176" s="14" t="n"/>
      <c r="I176" s="10">
        <f>IF(OR($F176="",$H176=""),"",'Старение'!$C$4-$F176)</f>
        <v/>
      </c>
      <c r="J176" s="11">
        <f>IF($H176="","",IF($H176&lt;0,"аванс/переплата",IF($F176="","без срока",IF($I176&lt;=0,"не просрочено",IF($I176&lt;=30,"0–30",IF($I176&lt;=60,"31–60",IF($I176&lt;=90,"61–90","90+")))))))</f>
        <v/>
      </c>
      <c r="K176" s="11">
        <f>IF($A176="","",MID(IF(SUMPRODUCT(($B$6:$B$505=$B176)*($A$6:$A$505&lt;&gt;$A176))*($B176&lt;&gt;"")&gt;0,"; дубль БИН","")&amp;IF($H176&lt;0,"; кредитовый остаток","")&amp;IF(AND($C176="",$H176&gt;0),"; нет договора","")&amp;IF(AND($F176="",$H176&gt;0),"; нет срока оплаты","")&amp;IF(AND($F176&lt;&gt;"",$H176&gt;0),IF($F176&lt;EDATE('Старение'!$C$4,-36),"; срок оплаты больше 3 лет назад",""),""),3,200))</f>
        <v/>
      </c>
    </row>
    <row r="177">
      <c r="A177" s="11" t="n"/>
      <c r="B177" s="12" t="n"/>
      <c r="C177" s="11" t="n"/>
      <c r="D177" s="11" t="n"/>
      <c r="E177" s="13" t="n"/>
      <c r="F177" s="13" t="n"/>
      <c r="G177" s="14" t="n"/>
      <c r="H177" s="14" t="n"/>
      <c r="I177" s="10">
        <f>IF(OR($F177="",$H177=""),"",'Старение'!$C$4-$F177)</f>
        <v/>
      </c>
      <c r="J177" s="11">
        <f>IF($H177="","",IF($H177&lt;0,"аванс/переплата",IF($F177="","без срока",IF($I177&lt;=0,"не просрочено",IF($I177&lt;=30,"0–30",IF($I177&lt;=60,"31–60",IF($I177&lt;=90,"61–90","90+")))))))</f>
        <v/>
      </c>
      <c r="K177" s="11">
        <f>IF($A177="","",MID(IF(SUMPRODUCT(($B$6:$B$505=$B177)*($A$6:$A$505&lt;&gt;$A177))*($B177&lt;&gt;"")&gt;0,"; дубль БИН","")&amp;IF($H177&lt;0,"; кредитовый остаток","")&amp;IF(AND($C177="",$H177&gt;0),"; нет договора","")&amp;IF(AND($F177="",$H177&gt;0),"; нет срока оплаты","")&amp;IF(AND($F177&lt;&gt;"",$H177&gt;0),IF($F177&lt;EDATE('Старение'!$C$4,-36),"; срок оплаты больше 3 лет назад",""),""),3,200))</f>
        <v/>
      </c>
    </row>
    <row r="178">
      <c r="A178" s="11" t="n"/>
      <c r="B178" s="12" t="n"/>
      <c r="C178" s="11" t="n"/>
      <c r="D178" s="11" t="n"/>
      <c r="E178" s="13" t="n"/>
      <c r="F178" s="13" t="n"/>
      <c r="G178" s="14" t="n"/>
      <c r="H178" s="14" t="n"/>
      <c r="I178" s="10">
        <f>IF(OR($F178="",$H178=""),"",'Старение'!$C$4-$F178)</f>
        <v/>
      </c>
      <c r="J178" s="11">
        <f>IF($H178="","",IF($H178&lt;0,"аванс/переплата",IF($F178="","без срока",IF($I178&lt;=0,"не просрочено",IF($I178&lt;=30,"0–30",IF($I178&lt;=60,"31–60",IF($I178&lt;=90,"61–90","90+")))))))</f>
        <v/>
      </c>
      <c r="K178" s="11">
        <f>IF($A178="","",MID(IF(SUMPRODUCT(($B$6:$B$505=$B178)*($A$6:$A$505&lt;&gt;$A178))*($B178&lt;&gt;"")&gt;0,"; дубль БИН","")&amp;IF($H178&lt;0,"; кредитовый остаток","")&amp;IF(AND($C178="",$H178&gt;0),"; нет договора","")&amp;IF(AND($F178="",$H178&gt;0),"; нет срока оплаты","")&amp;IF(AND($F178&lt;&gt;"",$H178&gt;0),IF($F178&lt;EDATE('Старение'!$C$4,-36),"; срок оплаты больше 3 лет назад",""),""),3,200))</f>
        <v/>
      </c>
    </row>
    <row r="179">
      <c r="A179" s="11" t="n"/>
      <c r="B179" s="12" t="n"/>
      <c r="C179" s="11" t="n"/>
      <c r="D179" s="11" t="n"/>
      <c r="E179" s="13" t="n"/>
      <c r="F179" s="13" t="n"/>
      <c r="G179" s="14" t="n"/>
      <c r="H179" s="14" t="n"/>
      <c r="I179" s="10">
        <f>IF(OR($F179="",$H179=""),"",'Старение'!$C$4-$F179)</f>
        <v/>
      </c>
      <c r="J179" s="11">
        <f>IF($H179="","",IF($H179&lt;0,"аванс/переплата",IF($F179="","без срока",IF($I179&lt;=0,"не просрочено",IF($I179&lt;=30,"0–30",IF($I179&lt;=60,"31–60",IF($I179&lt;=90,"61–90","90+")))))))</f>
        <v/>
      </c>
      <c r="K179" s="11">
        <f>IF($A179="","",MID(IF(SUMPRODUCT(($B$6:$B$505=$B179)*($A$6:$A$505&lt;&gt;$A179))*($B179&lt;&gt;"")&gt;0,"; дубль БИН","")&amp;IF($H179&lt;0,"; кредитовый остаток","")&amp;IF(AND($C179="",$H179&gt;0),"; нет договора","")&amp;IF(AND($F179="",$H179&gt;0),"; нет срока оплаты","")&amp;IF(AND($F179&lt;&gt;"",$H179&gt;0),IF($F179&lt;EDATE('Старение'!$C$4,-36),"; срок оплаты больше 3 лет назад",""),""),3,200))</f>
        <v/>
      </c>
    </row>
    <row r="180">
      <c r="A180" s="11" t="n"/>
      <c r="B180" s="12" t="n"/>
      <c r="C180" s="11" t="n"/>
      <c r="D180" s="11" t="n"/>
      <c r="E180" s="13" t="n"/>
      <c r="F180" s="13" t="n"/>
      <c r="G180" s="14" t="n"/>
      <c r="H180" s="14" t="n"/>
      <c r="I180" s="10">
        <f>IF(OR($F180="",$H180=""),"",'Старение'!$C$4-$F180)</f>
        <v/>
      </c>
      <c r="J180" s="11">
        <f>IF($H180="","",IF($H180&lt;0,"аванс/переплата",IF($F180="","без срока",IF($I180&lt;=0,"не просрочено",IF($I180&lt;=30,"0–30",IF($I180&lt;=60,"31–60",IF($I180&lt;=90,"61–90","90+")))))))</f>
        <v/>
      </c>
      <c r="K180" s="11">
        <f>IF($A180="","",MID(IF(SUMPRODUCT(($B$6:$B$505=$B180)*($A$6:$A$505&lt;&gt;$A180))*($B180&lt;&gt;"")&gt;0,"; дубль БИН","")&amp;IF($H180&lt;0,"; кредитовый остаток","")&amp;IF(AND($C180="",$H180&gt;0),"; нет договора","")&amp;IF(AND($F180="",$H180&gt;0),"; нет срока оплаты","")&amp;IF(AND($F180&lt;&gt;"",$H180&gt;0),IF($F180&lt;EDATE('Старение'!$C$4,-36),"; срок оплаты больше 3 лет назад",""),""),3,200))</f>
        <v/>
      </c>
    </row>
    <row r="181">
      <c r="A181" s="11" t="n"/>
      <c r="B181" s="12" t="n"/>
      <c r="C181" s="11" t="n"/>
      <c r="D181" s="11" t="n"/>
      <c r="E181" s="13" t="n"/>
      <c r="F181" s="13" t="n"/>
      <c r="G181" s="14" t="n"/>
      <c r="H181" s="14" t="n"/>
      <c r="I181" s="10">
        <f>IF(OR($F181="",$H181=""),"",'Старение'!$C$4-$F181)</f>
        <v/>
      </c>
      <c r="J181" s="11">
        <f>IF($H181="","",IF($H181&lt;0,"аванс/переплата",IF($F181="","без срока",IF($I181&lt;=0,"не просрочено",IF($I181&lt;=30,"0–30",IF($I181&lt;=60,"31–60",IF($I181&lt;=90,"61–90","90+")))))))</f>
        <v/>
      </c>
      <c r="K181" s="11">
        <f>IF($A181="","",MID(IF(SUMPRODUCT(($B$6:$B$505=$B181)*($A$6:$A$505&lt;&gt;$A181))*($B181&lt;&gt;"")&gt;0,"; дубль БИН","")&amp;IF($H181&lt;0,"; кредитовый остаток","")&amp;IF(AND($C181="",$H181&gt;0),"; нет договора","")&amp;IF(AND($F181="",$H181&gt;0),"; нет срока оплаты","")&amp;IF(AND($F181&lt;&gt;"",$H181&gt;0),IF($F181&lt;EDATE('Старение'!$C$4,-36),"; срок оплаты больше 3 лет назад",""),""),3,200))</f>
        <v/>
      </c>
    </row>
    <row r="182">
      <c r="A182" s="11" t="n"/>
      <c r="B182" s="12" t="n"/>
      <c r="C182" s="11" t="n"/>
      <c r="D182" s="11" t="n"/>
      <c r="E182" s="13" t="n"/>
      <c r="F182" s="13" t="n"/>
      <c r="G182" s="14" t="n"/>
      <c r="H182" s="14" t="n"/>
      <c r="I182" s="10">
        <f>IF(OR($F182="",$H182=""),"",'Старение'!$C$4-$F182)</f>
        <v/>
      </c>
      <c r="J182" s="11">
        <f>IF($H182="","",IF($H182&lt;0,"аванс/переплата",IF($F182="","без срока",IF($I182&lt;=0,"не просрочено",IF($I182&lt;=30,"0–30",IF($I182&lt;=60,"31–60",IF($I182&lt;=90,"61–90","90+")))))))</f>
        <v/>
      </c>
      <c r="K182" s="11">
        <f>IF($A182="","",MID(IF(SUMPRODUCT(($B$6:$B$505=$B182)*($A$6:$A$505&lt;&gt;$A182))*($B182&lt;&gt;"")&gt;0,"; дубль БИН","")&amp;IF($H182&lt;0,"; кредитовый остаток","")&amp;IF(AND($C182="",$H182&gt;0),"; нет договора","")&amp;IF(AND($F182="",$H182&gt;0),"; нет срока оплаты","")&amp;IF(AND($F182&lt;&gt;"",$H182&gt;0),IF($F182&lt;EDATE('Старение'!$C$4,-36),"; срок оплаты больше 3 лет назад",""),""),3,200))</f>
        <v/>
      </c>
    </row>
    <row r="183">
      <c r="A183" s="11" t="n"/>
      <c r="B183" s="12" t="n"/>
      <c r="C183" s="11" t="n"/>
      <c r="D183" s="11" t="n"/>
      <c r="E183" s="13" t="n"/>
      <c r="F183" s="13" t="n"/>
      <c r="G183" s="14" t="n"/>
      <c r="H183" s="14" t="n"/>
      <c r="I183" s="10">
        <f>IF(OR($F183="",$H183=""),"",'Старение'!$C$4-$F183)</f>
        <v/>
      </c>
      <c r="J183" s="11">
        <f>IF($H183="","",IF($H183&lt;0,"аванс/переплата",IF($F183="","без срока",IF($I183&lt;=0,"не просрочено",IF($I183&lt;=30,"0–30",IF($I183&lt;=60,"31–60",IF($I183&lt;=90,"61–90","90+")))))))</f>
        <v/>
      </c>
      <c r="K183" s="11">
        <f>IF($A183="","",MID(IF(SUMPRODUCT(($B$6:$B$505=$B183)*($A$6:$A$505&lt;&gt;$A183))*($B183&lt;&gt;"")&gt;0,"; дубль БИН","")&amp;IF($H183&lt;0,"; кредитовый остаток","")&amp;IF(AND($C183="",$H183&gt;0),"; нет договора","")&amp;IF(AND($F183="",$H183&gt;0),"; нет срока оплаты","")&amp;IF(AND($F183&lt;&gt;"",$H183&gt;0),IF($F183&lt;EDATE('Старение'!$C$4,-36),"; срок оплаты больше 3 лет назад",""),""),3,200))</f>
        <v/>
      </c>
    </row>
    <row r="184">
      <c r="A184" s="11" t="n"/>
      <c r="B184" s="12" t="n"/>
      <c r="C184" s="11" t="n"/>
      <c r="D184" s="11" t="n"/>
      <c r="E184" s="13" t="n"/>
      <c r="F184" s="13" t="n"/>
      <c r="G184" s="14" t="n"/>
      <c r="H184" s="14" t="n"/>
      <c r="I184" s="10">
        <f>IF(OR($F184="",$H184=""),"",'Старение'!$C$4-$F184)</f>
        <v/>
      </c>
      <c r="J184" s="11">
        <f>IF($H184="","",IF($H184&lt;0,"аванс/переплата",IF($F184="","без срока",IF($I184&lt;=0,"не просрочено",IF($I184&lt;=30,"0–30",IF($I184&lt;=60,"31–60",IF($I184&lt;=90,"61–90","90+")))))))</f>
        <v/>
      </c>
      <c r="K184" s="11">
        <f>IF($A184="","",MID(IF(SUMPRODUCT(($B$6:$B$505=$B184)*($A$6:$A$505&lt;&gt;$A184))*($B184&lt;&gt;"")&gt;0,"; дубль БИН","")&amp;IF($H184&lt;0,"; кредитовый остаток","")&amp;IF(AND($C184="",$H184&gt;0),"; нет договора","")&amp;IF(AND($F184="",$H184&gt;0),"; нет срока оплаты","")&amp;IF(AND($F184&lt;&gt;"",$H184&gt;0),IF($F184&lt;EDATE('Старение'!$C$4,-36),"; срок оплаты больше 3 лет назад",""),""),3,200))</f>
        <v/>
      </c>
    </row>
    <row r="185">
      <c r="A185" s="11" t="n"/>
      <c r="B185" s="12" t="n"/>
      <c r="C185" s="11" t="n"/>
      <c r="D185" s="11" t="n"/>
      <c r="E185" s="13" t="n"/>
      <c r="F185" s="13" t="n"/>
      <c r="G185" s="14" t="n"/>
      <c r="H185" s="14" t="n"/>
      <c r="I185" s="10">
        <f>IF(OR($F185="",$H185=""),"",'Старение'!$C$4-$F185)</f>
        <v/>
      </c>
      <c r="J185" s="11">
        <f>IF($H185="","",IF($H185&lt;0,"аванс/переплата",IF($F185="","без срока",IF($I185&lt;=0,"не просрочено",IF($I185&lt;=30,"0–30",IF($I185&lt;=60,"31–60",IF($I185&lt;=90,"61–90","90+")))))))</f>
        <v/>
      </c>
      <c r="K185" s="11">
        <f>IF($A185="","",MID(IF(SUMPRODUCT(($B$6:$B$505=$B185)*($A$6:$A$505&lt;&gt;$A185))*($B185&lt;&gt;"")&gt;0,"; дубль БИН","")&amp;IF($H185&lt;0,"; кредитовый остаток","")&amp;IF(AND($C185="",$H185&gt;0),"; нет договора","")&amp;IF(AND($F185="",$H185&gt;0),"; нет срока оплаты","")&amp;IF(AND($F185&lt;&gt;"",$H185&gt;0),IF($F185&lt;EDATE('Старение'!$C$4,-36),"; срок оплаты больше 3 лет назад",""),""),3,200))</f>
        <v/>
      </c>
    </row>
    <row r="186">
      <c r="A186" s="11" t="n"/>
      <c r="B186" s="12" t="n"/>
      <c r="C186" s="11" t="n"/>
      <c r="D186" s="11" t="n"/>
      <c r="E186" s="13" t="n"/>
      <c r="F186" s="13" t="n"/>
      <c r="G186" s="14" t="n"/>
      <c r="H186" s="14" t="n"/>
      <c r="I186" s="10">
        <f>IF(OR($F186="",$H186=""),"",'Старение'!$C$4-$F186)</f>
        <v/>
      </c>
      <c r="J186" s="11">
        <f>IF($H186="","",IF($H186&lt;0,"аванс/переплата",IF($F186="","без срока",IF($I186&lt;=0,"не просрочено",IF($I186&lt;=30,"0–30",IF($I186&lt;=60,"31–60",IF($I186&lt;=90,"61–90","90+")))))))</f>
        <v/>
      </c>
      <c r="K186" s="11">
        <f>IF($A186="","",MID(IF(SUMPRODUCT(($B$6:$B$505=$B186)*($A$6:$A$505&lt;&gt;$A186))*($B186&lt;&gt;"")&gt;0,"; дубль БИН","")&amp;IF($H186&lt;0,"; кредитовый остаток","")&amp;IF(AND($C186="",$H186&gt;0),"; нет договора","")&amp;IF(AND($F186="",$H186&gt;0),"; нет срока оплаты","")&amp;IF(AND($F186&lt;&gt;"",$H186&gt;0),IF($F186&lt;EDATE('Старение'!$C$4,-36),"; срок оплаты больше 3 лет назад",""),""),3,200))</f>
        <v/>
      </c>
    </row>
    <row r="187">
      <c r="A187" s="11" t="n"/>
      <c r="B187" s="12" t="n"/>
      <c r="C187" s="11" t="n"/>
      <c r="D187" s="11" t="n"/>
      <c r="E187" s="13" t="n"/>
      <c r="F187" s="13" t="n"/>
      <c r="G187" s="14" t="n"/>
      <c r="H187" s="14" t="n"/>
      <c r="I187" s="10">
        <f>IF(OR($F187="",$H187=""),"",'Старение'!$C$4-$F187)</f>
        <v/>
      </c>
      <c r="J187" s="11">
        <f>IF($H187="","",IF($H187&lt;0,"аванс/переплата",IF($F187="","без срока",IF($I187&lt;=0,"не просрочено",IF($I187&lt;=30,"0–30",IF($I187&lt;=60,"31–60",IF($I187&lt;=90,"61–90","90+")))))))</f>
        <v/>
      </c>
      <c r="K187" s="11">
        <f>IF($A187="","",MID(IF(SUMPRODUCT(($B$6:$B$505=$B187)*($A$6:$A$505&lt;&gt;$A187))*($B187&lt;&gt;"")&gt;0,"; дубль БИН","")&amp;IF($H187&lt;0,"; кредитовый остаток","")&amp;IF(AND($C187="",$H187&gt;0),"; нет договора","")&amp;IF(AND($F187="",$H187&gt;0),"; нет срока оплаты","")&amp;IF(AND($F187&lt;&gt;"",$H187&gt;0),IF($F187&lt;EDATE('Старение'!$C$4,-36),"; срок оплаты больше 3 лет назад",""),""),3,200))</f>
        <v/>
      </c>
    </row>
    <row r="188">
      <c r="A188" s="11" t="n"/>
      <c r="B188" s="12" t="n"/>
      <c r="C188" s="11" t="n"/>
      <c r="D188" s="11" t="n"/>
      <c r="E188" s="13" t="n"/>
      <c r="F188" s="13" t="n"/>
      <c r="G188" s="14" t="n"/>
      <c r="H188" s="14" t="n"/>
      <c r="I188" s="10">
        <f>IF(OR($F188="",$H188=""),"",'Старение'!$C$4-$F188)</f>
        <v/>
      </c>
      <c r="J188" s="11">
        <f>IF($H188="","",IF($H188&lt;0,"аванс/переплата",IF($F188="","без срока",IF($I188&lt;=0,"не просрочено",IF($I188&lt;=30,"0–30",IF($I188&lt;=60,"31–60",IF($I188&lt;=90,"61–90","90+")))))))</f>
        <v/>
      </c>
      <c r="K188" s="11">
        <f>IF($A188="","",MID(IF(SUMPRODUCT(($B$6:$B$505=$B188)*($A$6:$A$505&lt;&gt;$A188))*($B188&lt;&gt;"")&gt;0,"; дубль БИН","")&amp;IF($H188&lt;0,"; кредитовый остаток","")&amp;IF(AND($C188="",$H188&gt;0),"; нет договора","")&amp;IF(AND($F188="",$H188&gt;0),"; нет срока оплаты","")&amp;IF(AND($F188&lt;&gt;"",$H188&gt;0),IF($F188&lt;EDATE('Старение'!$C$4,-36),"; срок оплаты больше 3 лет назад",""),""),3,200))</f>
        <v/>
      </c>
    </row>
    <row r="189">
      <c r="A189" s="11" t="n"/>
      <c r="B189" s="12" t="n"/>
      <c r="C189" s="11" t="n"/>
      <c r="D189" s="11" t="n"/>
      <c r="E189" s="13" t="n"/>
      <c r="F189" s="13" t="n"/>
      <c r="G189" s="14" t="n"/>
      <c r="H189" s="14" t="n"/>
      <c r="I189" s="10">
        <f>IF(OR($F189="",$H189=""),"",'Старение'!$C$4-$F189)</f>
        <v/>
      </c>
      <c r="J189" s="11">
        <f>IF($H189="","",IF($H189&lt;0,"аванс/переплата",IF($F189="","без срока",IF($I189&lt;=0,"не просрочено",IF($I189&lt;=30,"0–30",IF($I189&lt;=60,"31–60",IF($I189&lt;=90,"61–90","90+")))))))</f>
        <v/>
      </c>
      <c r="K189" s="11">
        <f>IF($A189="","",MID(IF(SUMPRODUCT(($B$6:$B$505=$B189)*($A$6:$A$505&lt;&gt;$A189))*($B189&lt;&gt;"")&gt;0,"; дубль БИН","")&amp;IF($H189&lt;0,"; кредитовый остаток","")&amp;IF(AND($C189="",$H189&gt;0),"; нет договора","")&amp;IF(AND($F189="",$H189&gt;0),"; нет срока оплаты","")&amp;IF(AND($F189&lt;&gt;"",$H189&gt;0),IF($F189&lt;EDATE('Старение'!$C$4,-36),"; срок оплаты больше 3 лет назад",""),""),3,200))</f>
        <v/>
      </c>
    </row>
    <row r="190">
      <c r="A190" s="11" t="n"/>
      <c r="B190" s="12" t="n"/>
      <c r="C190" s="11" t="n"/>
      <c r="D190" s="11" t="n"/>
      <c r="E190" s="13" t="n"/>
      <c r="F190" s="13" t="n"/>
      <c r="G190" s="14" t="n"/>
      <c r="H190" s="14" t="n"/>
      <c r="I190" s="10">
        <f>IF(OR($F190="",$H190=""),"",'Старение'!$C$4-$F190)</f>
        <v/>
      </c>
      <c r="J190" s="11">
        <f>IF($H190="","",IF($H190&lt;0,"аванс/переплата",IF($F190="","без срока",IF($I190&lt;=0,"не просрочено",IF($I190&lt;=30,"0–30",IF($I190&lt;=60,"31–60",IF($I190&lt;=90,"61–90","90+")))))))</f>
        <v/>
      </c>
      <c r="K190" s="11">
        <f>IF($A190="","",MID(IF(SUMPRODUCT(($B$6:$B$505=$B190)*($A$6:$A$505&lt;&gt;$A190))*($B190&lt;&gt;"")&gt;0,"; дубль БИН","")&amp;IF($H190&lt;0,"; кредитовый остаток","")&amp;IF(AND($C190="",$H190&gt;0),"; нет договора","")&amp;IF(AND($F190="",$H190&gt;0),"; нет срока оплаты","")&amp;IF(AND($F190&lt;&gt;"",$H190&gt;0),IF($F190&lt;EDATE('Старение'!$C$4,-36),"; срок оплаты больше 3 лет назад",""),""),3,200))</f>
        <v/>
      </c>
    </row>
    <row r="191">
      <c r="A191" s="11" t="n"/>
      <c r="B191" s="12" t="n"/>
      <c r="C191" s="11" t="n"/>
      <c r="D191" s="11" t="n"/>
      <c r="E191" s="13" t="n"/>
      <c r="F191" s="13" t="n"/>
      <c r="G191" s="14" t="n"/>
      <c r="H191" s="14" t="n"/>
      <c r="I191" s="10">
        <f>IF(OR($F191="",$H191=""),"",'Старение'!$C$4-$F191)</f>
        <v/>
      </c>
      <c r="J191" s="11">
        <f>IF($H191="","",IF($H191&lt;0,"аванс/переплата",IF($F191="","без срока",IF($I191&lt;=0,"не просрочено",IF($I191&lt;=30,"0–30",IF($I191&lt;=60,"31–60",IF($I191&lt;=90,"61–90","90+")))))))</f>
        <v/>
      </c>
      <c r="K191" s="11">
        <f>IF($A191="","",MID(IF(SUMPRODUCT(($B$6:$B$505=$B191)*($A$6:$A$505&lt;&gt;$A191))*($B191&lt;&gt;"")&gt;0,"; дубль БИН","")&amp;IF($H191&lt;0,"; кредитовый остаток","")&amp;IF(AND($C191="",$H191&gt;0),"; нет договора","")&amp;IF(AND($F191="",$H191&gt;0),"; нет срока оплаты","")&amp;IF(AND($F191&lt;&gt;"",$H191&gt;0),IF($F191&lt;EDATE('Старение'!$C$4,-36),"; срок оплаты больше 3 лет назад",""),""),3,200))</f>
        <v/>
      </c>
    </row>
    <row r="192">
      <c r="A192" s="11" t="n"/>
      <c r="B192" s="12" t="n"/>
      <c r="C192" s="11" t="n"/>
      <c r="D192" s="11" t="n"/>
      <c r="E192" s="13" t="n"/>
      <c r="F192" s="13" t="n"/>
      <c r="G192" s="14" t="n"/>
      <c r="H192" s="14" t="n"/>
      <c r="I192" s="10">
        <f>IF(OR($F192="",$H192=""),"",'Старение'!$C$4-$F192)</f>
        <v/>
      </c>
      <c r="J192" s="11">
        <f>IF($H192="","",IF($H192&lt;0,"аванс/переплата",IF($F192="","без срока",IF($I192&lt;=0,"не просрочено",IF($I192&lt;=30,"0–30",IF($I192&lt;=60,"31–60",IF($I192&lt;=90,"61–90","90+")))))))</f>
        <v/>
      </c>
      <c r="K192" s="11">
        <f>IF($A192="","",MID(IF(SUMPRODUCT(($B$6:$B$505=$B192)*($A$6:$A$505&lt;&gt;$A192))*($B192&lt;&gt;"")&gt;0,"; дубль БИН","")&amp;IF($H192&lt;0,"; кредитовый остаток","")&amp;IF(AND($C192="",$H192&gt;0),"; нет договора","")&amp;IF(AND($F192="",$H192&gt;0),"; нет срока оплаты","")&amp;IF(AND($F192&lt;&gt;"",$H192&gt;0),IF($F192&lt;EDATE('Старение'!$C$4,-36),"; срок оплаты больше 3 лет назад",""),""),3,200))</f>
        <v/>
      </c>
    </row>
    <row r="193">
      <c r="A193" s="11" t="n"/>
      <c r="B193" s="12" t="n"/>
      <c r="C193" s="11" t="n"/>
      <c r="D193" s="11" t="n"/>
      <c r="E193" s="13" t="n"/>
      <c r="F193" s="13" t="n"/>
      <c r="G193" s="14" t="n"/>
      <c r="H193" s="14" t="n"/>
      <c r="I193" s="10">
        <f>IF(OR($F193="",$H193=""),"",'Старение'!$C$4-$F193)</f>
        <v/>
      </c>
      <c r="J193" s="11">
        <f>IF($H193="","",IF($H193&lt;0,"аванс/переплата",IF($F193="","без срока",IF($I193&lt;=0,"не просрочено",IF($I193&lt;=30,"0–30",IF($I193&lt;=60,"31–60",IF($I193&lt;=90,"61–90","90+")))))))</f>
        <v/>
      </c>
      <c r="K193" s="11">
        <f>IF($A193="","",MID(IF(SUMPRODUCT(($B$6:$B$505=$B193)*($A$6:$A$505&lt;&gt;$A193))*($B193&lt;&gt;"")&gt;0,"; дубль БИН","")&amp;IF($H193&lt;0,"; кредитовый остаток","")&amp;IF(AND($C193="",$H193&gt;0),"; нет договора","")&amp;IF(AND($F193="",$H193&gt;0),"; нет срока оплаты","")&amp;IF(AND($F193&lt;&gt;"",$H193&gt;0),IF($F193&lt;EDATE('Старение'!$C$4,-36),"; срок оплаты больше 3 лет назад",""),""),3,200))</f>
        <v/>
      </c>
    </row>
    <row r="194">
      <c r="A194" s="11" t="n"/>
      <c r="B194" s="12" t="n"/>
      <c r="C194" s="11" t="n"/>
      <c r="D194" s="11" t="n"/>
      <c r="E194" s="13" t="n"/>
      <c r="F194" s="13" t="n"/>
      <c r="G194" s="14" t="n"/>
      <c r="H194" s="14" t="n"/>
      <c r="I194" s="10">
        <f>IF(OR($F194="",$H194=""),"",'Старение'!$C$4-$F194)</f>
        <v/>
      </c>
      <c r="J194" s="11">
        <f>IF($H194="","",IF($H194&lt;0,"аванс/переплата",IF($F194="","без срока",IF($I194&lt;=0,"не просрочено",IF($I194&lt;=30,"0–30",IF($I194&lt;=60,"31–60",IF($I194&lt;=90,"61–90","90+")))))))</f>
        <v/>
      </c>
      <c r="K194" s="11">
        <f>IF($A194="","",MID(IF(SUMPRODUCT(($B$6:$B$505=$B194)*($A$6:$A$505&lt;&gt;$A194))*($B194&lt;&gt;"")&gt;0,"; дубль БИН","")&amp;IF($H194&lt;0,"; кредитовый остаток","")&amp;IF(AND($C194="",$H194&gt;0),"; нет договора","")&amp;IF(AND($F194="",$H194&gt;0),"; нет срока оплаты","")&amp;IF(AND($F194&lt;&gt;"",$H194&gt;0),IF($F194&lt;EDATE('Старение'!$C$4,-36),"; срок оплаты больше 3 лет назад",""),""),3,200))</f>
        <v/>
      </c>
    </row>
    <row r="195">
      <c r="A195" s="11" t="n"/>
      <c r="B195" s="12" t="n"/>
      <c r="C195" s="11" t="n"/>
      <c r="D195" s="11" t="n"/>
      <c r="E195" s="13" t="n"/>
      <c r="F195" s="13" t="n"/>
      <c r="G195" s="14" t="n"/>
      <c r="H195" s="14" t="n"/>
      <c r="I195" s="10">
        <f>IF(OR($F195="",$H195=""),"",'Старение'!$C$4-$F195)</f>
        <v/>
      </c>
      <c r="J195" s="11">
        <f>IF($H195="","",IF($H195&lt;0,"аванс/переплата",IF($F195="","без срока",IF($I195&lt;=0,"не просрочено",IF($I195&lt;=30,"0–30",IF($I195&lt;=60,"31–60",IF($I195&lt;=90,"61–90","90+")))))))</f>
        <v/>
      </c>
      <c r="K195" s="11">
        <f>IF($A195="","",MID(IF(SUMPRODUCT(($B$6:$B$505=$B195)*($A$6:$A$505&lt;&gt;$A195))*($B195&lt;&gt;"")&gt;0,"; дубль БИН","")&amp;IF($H195&lt;0,"; кредитовый остаток","")&amp;IF(AND($C195="",$H195&gt;0),"; нет договора","")&amp;IF(AND($F195="",$H195&gt;0),"; нет срока оплаты","")&amp;IF(AND($F195&lt;&gt;"",$H195&gt;0),IF($F195&lt;EDATE('Старение'!$C$4,-36),"; срок оплаты больше 3 лет назад",""),""),3,200))</f>
        <v/>
      </c>
    </row>
    <row r="196">
      <c r="A196" s="11" t="n"/>
      <c r="B196" s="12" t="n"/>
      <c r="C196" s="11" t="n"/>
      <c r="D196" s="11" t="n"/>
      <c r="E196" s="13" t="n"/>
      <c r="F196" s="13" t="n"/>
      <c r="G196" s="14" t="n"/>
      <c r="H196" s="14" t="n"/>
      <c r="I196" s="10">
        <f>IF(OR($F196="",$H196=""),"",'Старение'!$C$4-$F196)</f>
        <v/>
      </c>
      <c r="J196" s="11">
        <f>IF($H196="","",IF($H196&lt;0,"аванс/переплата",IF($F196="","без срока",IF($I196&lt;=0,"не просрочено",IF($I196&lt;=30,"0–30",IF($I196&lt;=60,"31–60",IF($I196&lt;=90,"61–90","90+")))))))</f>
        <v/>
      </c>
      <c r="K196" s="11">
        <f>IF($A196="","",MID(IF(SUMPRODUCT(($B$6:$B$505=$B196)*($A$6:$A$505&lt;&gt;$A196))*($B196&lt;&gt;"")&gt;0,"; дубль БИН","")&amp;IF($H196&lt;0,"; кредитовый остаток","")&amp;IF(AND($C196="",$H196&gt;0),"; нет договора","")&amp;IF(AND($F196="",$H196&gt;0),"; нет срока оплаты","")&amp;IF(AND($F196&lt;&gt;"",$H196&gt;0),IF($F196&lt;EDATE('Старение'!$C$4,-36),"; срок оплаты больше 3 лет назад",""),""),3,200))</f>
        <v/>
      </c>
    </row>
    <row r="197">
      <c r="A197" s="11" t="n"/>
      <c r="B197" s="12" t="n"/>
      <c r="C197" s="11" t="n"/>
      <c r="D197" s="11" t="n"/>
      <c r="E197" s="13" t="n"/>
      <c r="F197" s="13" t="n"/>
      <c r="G197" s="14" t="n"/>
      <c r="H197" s="14" t="n"/>
      <c r="I197" s="10">
        <f>IF(OR($F197="",$H197=""),"",'Старение'!$C$4-$F197)</f>
        <v/>
      </c>
      <c r="J197" s="11">
        <f>IF($H197="","",IF($H197&lt;0,"аванс/переплата",IF($F197="","без срока",IF($I197&lt;=0,"не просрочено",IF($I197&lt;=30,"0–30",IF($I197&lt;=60,"31–60",IF($I197&lt;=90,"61–90","90+")))))))</f>
        <v/>
      </c>
      <c r="K197" s="11">
        <f>IF($A197="","",MID(IF(SUMPRODUCT(($B$6:$B$505=$B197)*($A$6:$A$505&lt;&gt;$A197))*($B197&lt;&gt;"")&gt;0,"; дубль БИН","")&amp;IF($H197&lt;0,"; кредитовый остаток","")&amp;IF(AND($C197="",$H197&gt;0),"; нет договора","")&amp;IF(AND($F197="",$H197&gt;0),"; нет срока оплаты","")&amp;IF(AND($F197&lt;&gt;"",$H197&gt;0),IF($F197&lt;EDATE('Старение'!$C$4,-36),"; срок оплаты больше 3 лет назад",""),""),3,200))</f>
        <v/>
      </c>
    </row>
    <row r="198">
      <c r="A198" s="11" t="n"/>
      <c r="B198" s="12" t="n"/>
      <c r="C198" s="11" t="n"/>
      <c r="D198" s="11" t="n"/>
      <c r="E198" s="13" t="n"/>
      <c r="F198" s="13" t="n"/>
      <c r="G198" s="14" t="n"/>
      <c r="H198" s="14" t="n"/>
      <c r="I198" s="10">
        <f>IF(OR($F198="",$H198=""),"",'Старение'!$C$4-$F198)</f>
        <v/>
      </c>
      <c r="J198" s="11">
        <f>IF($H198="","",IF($H198&lt;0,"аванс/переплата",IF($F198="","без срока",IF($I198&lt;=0,"не просрочено",IF($I198&lt;=30,"0–30",IF($I198&lt;=60,"31–60",IF($I198&lt;=90,"61–90","90+")))))))</f>
        <v/>
      </c>
      <c r="K198" s="11">
        <f>IF($A198="","",MID(IF(SUMPRODUCT(($B$6:$B$505=$B198)*($A$6:$A$505&lt;&gt;$A198))*($B198&lt;&gt;"")&gt;0,"; дубль БИН","")&amp;IF($H198&lt;0,"; кредитовый остаток","")&amp;IF(AND($C198="",$H198&gt;0),"; нет договора","")&amp;IF(AND($F198="",$H198&gt;0),"; нет срока оплаты","")&amp;IF(AND($F198&lt;&gt;"",$H198&gt;0),IF($F198&lt;EDATE('Старение'!$C$4,-36),"; срок оплаты больше 3 лет назад",""),""),3,200))</f>
        <v/>
      </c>
    </row>
    <row r="199">
      <c r="A199" s="11" t="n"/>
      <c r="B199" s="12" t="n"/>
      <c r="C199" s="11" t="n"/>
      <c r="D199" s="11" t="n"/>
      <c r="E199" s="13" t="n"/>
      <c r="F199" s="13" t="n"/>
      <c r="G199" s="14" t="n"/>
      <c r="H199" s="14" t="n"/>
      <c r="I199" s="10">
        <f>IF(OR($F199="",$H199=""),"",'Старение'!$C$4-$F199)</f>
        <v/>
      </c>
      <c r="J199" s="11">
        <f>IF($H199="","",IF($H199&lt;0,"аванс/переплата",IF($F199="","без срока",IF($I199&lt;=0,"не просрочено",IF($I199&lt;=30,"0–30",IF($I199&lt;=60,"31–60",IF($I199&lt;=90,"61–90","90+")))))))</f>
        <v/>
      </c>
      <c r="K199" s="11">
        <f>IF($A199="","",MID(IF(SUMPRODUCT(($B$6:$B$505=$B199)*($A$6:$A$505&lt;&gt;$A199))*($B199&lt;&gt;"")&gt;0,"; дубль БИН","")&amp;IF($H199&lt;0,"; кредитовый остаток","")&amp;IF(AND($C199="",$H199&gt;0),"; нет договора","")&amp;IF(AND($F199="",$H199&gt;0),"; нет срока оплаты","")&amp;IF(AND($F199&lt;&gt;"",$H199&gt;0),IF($F199&lt;EDATE('Старение'!$C$4,-36),"; срок оплаты больше 3 лет назад",""),""),3,200))</f>
        <v/>
      </c>
    </row>
    <row r="200">
      <c r="A200" s="11" t="n"/>
      <c r="B200" s="12" t="n"/>
      <c r="C200" s="11" t="n"/>
      <c r="D200" s="11" t="n"/>
      <c r="E200" s="13" t="n"/>
      <c r="F200" s="13" t="n"/>
      <c r="G200" s="14" t="n"/>
      <c r="H200" s="14" t="n"/>
      <c r="I200" s="10">
        <f>IF(OR($F200="",$H200=""),"",'Старение'!$C$4-$F200)</f>
        <v/>
      </c>
      <c r="J200" s="11">
        <f>IF($H200="","",IF($H200&lt;0,"аванс/переплата",IF($F200="","без срока",IF($I200&lt;=0,"не просрочено",IF($I200&lt;=30,"0–30",IF($I200&lt;=60,"31–60",IF($I200&lt;=90,"61–90","90+")))))))</f>
        <v/>
      </c>
      <c r="K200" s="11">
        <f>IF($A200="","",MID(IF(SUMPRODUCT(($B$6:$B$505=$B200)*($A$6:$A$505&lt;&gt;$A200))*($B200&lt;&gt;"")&gt;0,"; дубль БИН","")&amp;IF($H200&lt;0,"; кредитовый остаток","")&amp;IF(AND($C200="",$H200&gt;0),"; нет договора","")&amp;IF(AND($F200="",$H200&gt;0),"; нет срока оплаты","")&amp;IF(AND($F200&lt;&gt;"",$H200&gt;0),IF($F200&lt;EDATE('Старение'!$C$4,-36),"; срок оплаты больше 3 лет назад",""),""),3,200))</f>
        <v/>
      </c>
    </row>
    <row r="201">
      <c r="A201" s="11" t="n"/>
      <c r="B201" s="12" t="n"/>
      <c r="C201" s="11" t="n"/>
      <c r="D201" s="11" t="n"/>
      <c r="E201" s="13" t="n"/>
      <c r="F201" s="13" t="n"/>
      <c r="G201" s="14" t="n"/>
      <c r="H201" s="14" t="n"/>
      <c r="I201" s="10">
        <f>IF(OR($F201="",$H201=""),"",'Старение'!$C$4-$F201)</f>
        <v/>
      </c>
      <c r="J201" s="11">
        <f>IF($H201="","",IF($H201&lt;0,"аванс/переплата",IF($F201="","без срока",IF($I201&lt;=0,"не просрочено",IF($I201&lt;=30,"0–30",IF($I201&lt;=60,"31–60",IF($I201&lt;=90,"61–90","90+")))))))</f>
        <v/>
      </c>
      <c r="K201" s="11">
        <f>IF($A201="","",MID(IF(SUMPRODUCT(($B$6:$B$505=$B201)*($A$6:$A$505&lt;&gt;$A201))*($B201&lt;&gt;"")&gt;0,"; дубль БИН","")&amp;IF($H201&lt;0,"; кредитовый остаток","")&amp;IF(AND($C201="",$H201&gt;0),"; нет договора","")&amp;IF(AND($F201="",$H201&gt;0),"; нет срока оплаты","")&amp;IF(AND($F201&lt;&gt;"",$H201&gt;0),IF($F201&lt;EDATE('Старение'!$C$4,-36),"; срок оплаты больше 3 лет назад",""),""),3,200))</f>
        <v/>
      </c>
    </row>
    <row r="202">
      <c r="A202" s="11" t="n"/>
      <c r="B202" s="12" t="n"/>
      <c r="C202" s="11" t="n"/>
      <c r="D202" s="11" t="n"/>
      <c r="E202" s="13" t="n"/>
      <c r="F202" s="13" t="n"/>
      <c r="G202" s="14" t="n"/>
      <c r="H202" s="14" t="n"/>
      <c r="I202" s="10">
        <f>IF(OR($F202="",$H202=""),"",'Старение'!$C$4-$F202)</f>
        <v/>
      </c>
      <c r="J202" s="11">
        <f>IF($H202="","",IF($H202&lt;0,"аванс/переплата",IF($F202="","без срока",IF($I202&lt;=0,"не просрочено",IF($I202&lt;=30,"0–30",IF($I202&lt;=60,"31–60",IF($I202&lt;=90,"61–90","90+")))))))</f>
        <v/>
      </c>
      <c r="K202" s="11">
        <f>IF($A202="","",MID(IF(SUMPRODUCT(($B$6:$B$505=$B202)*($A$6:$A$505&lt;&gt;$A202))*($B202&lt;&gt;"")&gt;0,"; дубль БИН","")&amp;IF($H202&lt;0,"; кредитовый остаток","")&amp;IF(AND($C202="",$H202&gt;0),"; нет договора","")&amp;IF(AND($F202="",$H202&gt;0),"; нет срока оплаты","")&amp;IF(AND($F202&lt;&gt;"",$H202&gt;0),IF($F202&lt;EDATE('Старение'!$C$4,-36),"; срок оплаты больше 3 лет назад",""),""),3,200))</f>
        <v/>
      </c>
    </row>
    <row r="203">
      <c r="A203" s="11" t="n"/>
      <c r="B203" s="12" t="n"/>
      <c r="C203" s="11" t="n"/>
      <c r="D203" s="11" t="n"/>
      <c r="E203" s="13" t="n"/>
      <c r="F203" s="13" t="n"/>
      <c r="G203" s="14" t="n"/>
      <c r="H203" s="14" t="n"/>
      <c r="I203" s="10">
        <f>IF(OR($F203="",$H203=""),"",'Старение'!$C$4-$F203)</f>
        <v/>
      </c>
      <c r="J203" s="11">
        <f>IF($H203="","",IF($H203&lt;0,"аванс/переплата",IF($F203="","без срока",IF($I203&lt;=0,"не просрочено",IF($I203&lt;=30,"0–30",IF($I203&lt;=60,"31–60",IF($I203&lt;=90,"61–90","90+")))))))</f>
        <v/>
      </c>
      <c r="K203" s="11">
        <f>IF($A203="","",MID(IF(SUMPRODUCT(($B$6:$B$505=$B203)*($A$6:$A$505&lt;&gt;$A203))*($B203&lt;&gt;"")&gt;0,"; дубль БИН","")&amp;IF($H203&lt;0,"; кредитовый остаток","")&amp;IF(AND($C203="",$H203&gt;0),"; нет договора","")&amp;IF(AND($F203="",$H203&gt;0),"; нет срока оплаты","")&amp;IF(AND($F203&lt;&gt;"",$H203&gt;0),IF($F203&lt;EDATE('Старение'!$C$4,-36),"; срок оплаты больше 3 лет назад",""),""),3,200))</f>
        <v/>
      </c>
    </row>
    <row r="204">
      <c r="A204" s="11" t="n"/>
      <c r="B204" s="12" t="n"/>
      <c r="C204" s="11" t="n"/>
      <c r="D204" s="11" t="n"/>
      <c r="E204" s="13" t="n"/>
      <c r="F204" s="13" t="n"/>
      <c r="G204" s="14" t="n"/>
      <c r="H204" s="14" t="n"/>
      <c r="I204" s="10">
        <f>IF(OR($F204="",$H204=""),"",'Старение'!$C$4-$F204)</f>
        <v/>
      </c>
      <c r="J204" s="11">
        <f>IF($H204="","",IF($H204&lt;0,"аванс/переплата",IF($F204="","без срока",IF($I204&lt;=0,"не просрочено",IF($I204&lt;=30,"0–30",IF($I204&lt;=60,"31–60",IF($I204&lt;=90,"61–90","90+")))))))</f>
        <v/>
      </c>
      <c r="K204" s="11">
        <f>IF($A204="","",MID(IF(SUMPRODUCT(($B$6:$B$505=$B204)*($A$6:$A$505&lt;&gt;$A204))*($B204&lt;&gt;"")&gt;0,"; дубль БИН","")&amp;IF($H204&lt;0,"; кредитовый остаток","")&amp;IF(AND($C204="",$H204&gt;0),"; нет договора","")&amp;IF(AND($F204="",$H204&gt;0),"; нет срока оплаты","")&amp;IF(AND($F204&lt;&gt;"",$H204&gt;0),IF($F204&lt;EDATE('Старение'!$C$4,-36),"; срок оплаты больше 3 лет назад",""),""),3,200))</f>
        <v/>
      </c>
    </row>
    <row r="205">
      <c r="A205" s="11" t="n"/>
      <c r="B205" s="12" t="n"/>
      <c r="C205" s="11" t="n"/>
      <c r="D205" s="11" t="n"/>
      <c r="E205" s="13" t="n"/>
      <c r="F205" s="13" t="n"/>
      <c r="G205" s="14" t="n"/>
      <c r="H205" s="14" t="n"/>
      <c r="I205" s="10">
        <f>IF(OR($F205="",$H205=""),"",'Старение'!$C$4-$F205)</f>
        <v/>
      </c>
      <c r="J205" s="11">
        <f>IF($H205="","",IF($H205&lt;0,"аванс/переплата",IF($F205="","без срока",IF($I205&lt;=0,"не просрочено",IF($I205&lt;=30,"0–30",IF($I205&lt;=60,"31–60",IF($I205&lt;=90,"61–90","90+")))))))</f>
        <v/>
      </c>
      <c r="K205" s="11">
        <f>IF($A205="","",MID(IF(SUMPRODUCT(($B$6:$B$505=$B205)*($A$6:$A$505&lt;&gt;$A205))*($B205&lt;&gt;"")&gt;0,"; дубль БИН","")&amp;IF($H205&lt;0,"; кредитовый остаток","")&amp;IF(AND($C205="",$H205&gt;0),"; нет договора","")&amp;IF(AND($F205="",$H205&gt;0),"; нет срока оплаты","")&amp;IF(AND($F205&lt;&gt;"",$H205&gt;0),IF($F205&lt;EDATE('Старение'!$C$4,-36),"; срок оплаты больше 3 лет назад",""),""),3,200))</f>
        <v/>
      </c>
    </row>
    <row r="206">
      <c r="A206" s="11" t="n"/>
      <c r="B206" s="12" t="n"/>
      <c r="C206" s="11" t="n"/>
      <c r="D206" s="11" t="n"/>
      <c r="E206" s="13" t="n"/>
      <c r="F206" s="13" t="n"/>
      <c r="G206" s="14" t="n"/>
      <c r="H206" s="14" t="n"/>
      <c r="I206" s="10">
        <f>IF(OR($F206="",$H206=""),"",'Старение'!$C$4-$F206)</f>
        <v/>
      </c>
      <c r="J206" s="11">
        <f>IF($H206="","",IF($H206&lt;0,"аванс/переплата",IF($F206="","без срока",IF($I206&lt;=0,"не просрочено",IF($I206&lt;=30,"0–30",IF($I206&lt;=60,"31–60",IF($I206&lt;=90,"61–90","90+")))))))</f>
        <v/>
      </c>
      <c r="K206" s="11">
        <f>IF($A206="","",MID(IF(SUMPRODUCT(($B$6:$B$505=$B206)*($A$6:$A$505&lt;&gt;$A206))*($B206&lt;&gt;"")&gt;0,"; дубль БИН","")&amp;IF($H206&lt;0,"; кредитовый остаток","")&amp;IF(AND($C206="",$H206&gt;0),"; нет договора","")&amp;IF(AND($F206="",$H206&gt;0),"; нет срока оплаты","")&amp;IF(AND($F206&lt;&gt;"",$H206&gt;0),IF($F206&lt;EDATE('Старение'!$C$4,-36),"; срок оплаты больше 3 лет назад",""),""),3,200))</f>
        <v/>
      </c>
    </row>
    <row r="207">
      <c r="A207" s="11" t="n"/>
      <c r="B207" s="12" t="n"/>
      <c r="C207" s="11" t="n"/>
      <c r="D207" s="11" t="n"/>
      <c r="E207" s="13" t="n"/>
      <c r="F207" s="13" t="n"/>
      <c r="G207" s="14" t="n"/>
      <c r="H207" s="14" t="n"/>
      <c r="I207" s="10">
        <f>IF(OR($F207="",$H207=""),"",'Старение'!$C$4-$F207)</f>
        <v/>
      </c>
      <c r="J207" s="11">
        <f>IF($H207="","",IF($H207&lt;0,"аванс/переплата",IF($F207="","без срока",IF($I207&lt;=0,"не просрочено",IF($I207&lt;=30,"0–30",IF($I207&lt;=60,"31–60",IF($I207&lt;=90,"61–90","90+")))))))</f>
        <v/>
      </c>
      <c r="K207" s="11">
        <f>IF($A207="","",MID(IF(SUMPRODUCT(($B$6:$B$505=$B207)*($A$6:$A$505&lt;&gt;$A207))*($B207&lt;&gt;"")&gt;0,"; дубль БИН","")&amp;IF($H207&lt;0,"; кредитовый остаток","")&amp;IF(AND($C207="",$H207&gt;0),"; нет договора","")&amp;IF(AND($F207="",$H207&gt;0),"; нет срока оплаты","")&amp;IF(AND($F207&lt;&gt;"",$H207&gt;0),IF($F207&lt;EDATE('Старение'!$C$4,-36),"; срок оплаты больше 3 лет назад",""),""),3,200))</f>
        <v/>
      </c>
    </row>
    <row r="208">
      <c r="A208" s="11" t="n"/>
      <c r="B208" s="12" t="n"/>
      <c r="C208" s="11" t="n"/>
      <c r="D208" s="11" t="n"/>
      <c r="E208" s="13" t="n"/>
      <c r="F208" s="13" t="n"/>
      <c r="G208" s="14" t="n"/>
      <c r="H208" s="14" t="n"/>
      <c r="I208" s="10">
        <f>IF(OR($F208="",$H208=""),"",'Старение'!$C$4-$F208)</f>
        <v/>
      </c>
      <c r="J208" s="11">
        <f>IF($H208="","",IF($H208&lt;0,"аванс/переплата",IF($F208="","без срока",IF($I208&lt;=0,"не просрочено",IF($I208&lt;=30,"0–30",IF($I208&lt;=60,"31–60",IF($I208&lt;=90,"61–90","90+")))))))</f>
        <v/>
      </c>
      <c r="K208" s="11">
        <f>IF($A208="","",MID(IF(SUMPRODUCT(($B$6:$B$505=$B208)*($A$6:$A$505&lt;&gt;$A208))*($B208&lt;&gt;"")&gt;0,"; дубль БИН","")&amp;IF($H208&lt;0,"; кредитовый остаток","")&amp;IF(AND($C208="",$H208&gt;0),"; нет договора","")&amp;IF(AND($F208="",$H208&gt;0),"; нет срока оплаты","")&amp;IF(AND($F208&lt;&gt;"",$H208&gt;0),IF($F208&lt;EDATE('Старение'!$C$4,-36),"; срок оплаты больше 3 лет назад",""),""),3,200))</f>
        <v/>
      </c>
    </row>
    <row r="209">
      <c r="A209" s="11" t="n"/>
      <c r="B209" s="12" t="n"/>
      <c r="C209" s="11" t="n"/>
      <c r="D209" s="11" t="n"/>
      <c r="E209" s="13" t="n"/>
      <c r="F209" s="13" t="n"/>
      <c r="G209" s="14" t="n"/>
      <c r="H209" s="14" t="n"/>
      <c r="I209" s="10">
        <f>IF(OR($F209="",$H209=""),"",'Старение'!$C$4-$F209)</f>
        <v/>
      </c>
      <c r="J209" s="11">
        <f>IF($H209="","",IF($H209&lt;0,"аванс/переплата",IF($F209="","без срока",IF($I209&lt;=0,"не просрочено",IF($I209&lt;=30,"0–30",IF($I209&lt;=60,"31–60",IF($I209&lt;=90,"61–90","90+")))))))</f>
        <v/>
      </c>
      <c r="K209" s="11">
        <f>IF($A209="","",MID(IF(SUMPRODUCT(($B$6:$B$505=$B209)*($A$6:$A$505&lt;&gt;$A209))*($B209&lt;&gt;"")&gt;0,"; дубль БИН","")&amp;IF($H209&lt;0,"; кредитовый остаток","")&amp;IF(AND($C209="",$H209&gt;0),"; нет договора","")&amp;IF(AND($F209="",$H209&gt;0),"; нет срока оплаты","")&amp;IF(AND($F209&lt;&gt;"",$H209&gt;0),IF($F209&lt;EDATE('Старение'!$C$4,-36),"; срок оплаты больше 3 лет назад",""),""),3,200))</f>
        <v/>
      </c>
    </row>
    <row r="210">
      <c r="A210" s="11" t="n"/>
      <c r="B210" s="12" t="n"/>
      <c r="C210" s="11" t="n"/>
      <c r="D210" s="11" t="n"/>
      <c r="E210" s="13" t="n"/>
      <c r="F210" s="13" t="n"/>
      <c r="G210" s="14" t="n"/>
      <c r="H210" s="14" t="n"/>
      <c r="I210" s="10">
        <f>IF(OR($F210="",$H210=""),"",'Старение'!$C$4-$F210)</f>
        <v/>
      </c>
      <c r="J210" s="11">
        <f>IF($H210="","",IF($H210&lt;0,"аванс/переплата",IF($F210="","без срока",IF($I210&lt;=0,"не просрочено",IF($I210&lt;=30,"0–30",IF($I210&lt;=60,"31–60",IF($I210&lt;=90,"61–90","90+")))))))</f>
        <v/>
      </c>
      <c r="K210" s="11">
        <f>IF($A210="","",MID(IF(SUMPRODUCT(($B$6:$B$505=$B210)*($A$6:$A$505&lt;&gt;$A210))*($B210&lt;&gt;"")&gt;0,"; дубль БИН","")&amp;IF($H210&lt;0,"; кредитовый остаток","")&amp;IF(AND($C210="",$H210&gt;0),"; нет договора","")&amp;IF(AND($F210="",$H210&gt;0),"; нет срока оплаты","")&amp;IF(AND($F210&lt;&gt;"",$H210&gt;0),IF($F210&lt;EDATE('Старение'!$C$4,-36),"; срок оплаты больше 3 лет назад",""),""),3,200))</f>
        <v/>
      </c>
    </row>
    <row r="211">
      <c r="A211" s="11" t="n"/>
      <c r="B211" s="12" t="n"/>
      <c r="C211" s="11" t="n"/>
      <c r="D211" s="11" t="n"/>
      <c r="E211" s="13" t="n"/>
      <c r="F211" s="13" t="n"/>
      <c r="G211" s="14" t="n"/>
      <c r="H211" s="14" t="n"/>
      <c r="I211" s="10">
        <f>IF(OR($F211="",$H211=""),"",'Старение'!$C$4-$F211)</f>
        <v/>
      </c>
      <c r="J211" s="11">
        <f>IF($H211="","",IF($H211&lt;0,"аванс/переплата",IF($F211="","без срока",IF($I211&lt;=0,"не просрочено",IF($I211&lt;=30,"0–30",IF($I211&lt;=60,"31–60",IF($I211&lt;=90,"61–90","90+")))))))</f>
        <v/>
      </c>
      <c r="K211" s="11">
        <f>IF($A211="","",MID(IF(SUMPRODUCT(($B$6:$B$505=$B211)*($A$6:$A$505&lt;&gt;$A211))*($B211&lt;&gt;"")&gt;0,"; дубль БИН","")&amp;IF($H211&lt;0,"; кредитовый остаток","")&amp;IF(AND($C211="",$H211&gt;0),"; нет договора","")&amp;IF(AND($F211="",$H211&gt;0),"; нет срока оплаты","")&amp;IF(AND($F211&lt;&gt;"",$H211&gt;0),IF($F211&lt;EDATE('Старение'!$C$4,-36),"; срок оплаты больше 3 лет назад",""),""),3,200))</f>
        <v/>
      </c>
    </row>
    <row r="212">
      <c r="A212" s="11" t="n"/>
      <c r="B212" s="12" t="n"/>
      <c r="C212" s="11" t="n"/>
      <c r="D212" s="11" t="n"/>
      <c r="E212" s="13" t="n"/>
      <c r="F212" s="13" t="n"/>
      <c r="G212" s="14" t="n"/>
      <c r="H212" s="14" t="n"/>
      <c r="I212" s="10">
        <f>IF(OR($F212="",$H212=""),"",'Старение'!$C$4-$F212)</f>
        <v/>
      </c>
      <c r="J212" s="11">
        <f>IF($H212="","",IF($H212&lt;0,"аванс/переплата",IF($F212="","без срока",IF($I212&lt;=0,"не просрочено",IF($I212&lt;=30,"0–30",IF($I212&lt;=60,"31–60",IF($I212&lt;=90,"61–90","90+")))))))</f>
        <v/>
      </c>
      <c r="K212" s="11">
        <f>IF($A212="","",MID(IF(SUMPRODUCT(($B$6:$B$505=$B212)*($A$6:$A$505&lt;&gt;$A212))*($B212&lt;&gt;"")&gt;0,"; дубль БИН","")&amp;IF($H212&lt;0,"; кредитовый остаток","")&amp;IF(AND($C212="",$H212&gt;0),"; нет договора","")&amp;IF(AND($F212="",$H212&gt;0),"; нет срока оплаты","")&amp;IF(AND($F212&lt;&gt;"",$H212&gt;0),IF($F212&lt;EDATE('Старение'!$C$4,-36),"; срок оплаты больше 3 лет назад",""),""),3,200))</f>
        <v/>
      </c>
    </row>
    <row r="213">
      <c r="A213" s="11" t="n"/>
      <c r="B213" s="12" t="n"/>
      <c r="C213" s="11" t="n"/>
      <c r="D213" s="11" t="n"/>
      <c r="E213" s="13" t="n"/>
      <c r="F213" s="13" t="n"/>
      <c r="G213" s="14" t="n"/>
      <c r="H213" s="14" t="n"/>
      <c r="I213" s="10">
        <f>IF(OR($F213="",$H213=""),"",'Старение'!$C$4-$F213)</f>
        <v/>
      </c>
      <c r="J213" s="11">
        <f>IF($H213="","",IF($H213&lt;0,"аванс/переплата",IF($F213="","без срока",IF($I213&lt;=0,"не просрочено",IF($I213&lt;=30,"0–30",IF($I213&lt;=60,"31–60",IF($I213&lt;=90,"61–90","90+")))))))</f>
        <v/>
      </c>
      <c r="K213" s="11">
        <f>IF($A213="","",MID(IF(SUMPRODUCT(($B$6:$B$505=$B213)*($A$6:$A$505&lt;&gt;$A213))*($B213&lt;&gt;"")&gt;0,"; дубль БИН","")&amp;IF($H213&lt;0,"; кредитовый остаток","")&amp;IF(AND($C213="",$H213&gt;0),"; нет договора","")&amp;IF(AND($F213="",$H213&gt;0),"; нет срока оплаты","")&amp;IF(AND($F213&lt;&gt;"",$H213&gt;0),IF($F213&lt;EDATE('Старение'!$C$4,-36),"; срок оплаты больше 3 лет назад",""),""),3,200))</f>
        <v/>
      </c>
    </row>
    <row r="214">
      <c r="A214" s="11" t="n"/>
      <c r="B214" s="12" t="n"/>
      <c r="C214" s="11" t="n"/>
      <c r="D214" s="11" t="n"/>
      <c r="E214" s="13" t="n"/>
      <c r="F214" s="13" t="n"/>
      <c r="G214" s="14" t="n"/>
      <c r="H214" s="14" t="n"/>
      <c r="I214" s="10">
        <f>IF(OR($F214="",$H214=""),"",'Старение'!$C$4-$F214)</f>
        <v/>
      </c>
      <c r="J214" s="11">
        <f>IF($H214="","",IF($H214&lt;0,"аванс/переплата",IF($F214="","без срока",IF($I214&lt;=0,"не просрочено",IF($I214&lt;=30,"0–30",IF($I214&lt;=60,"31–60",IF($I214&lt;=90,"61–90","90+")))))))</f>
        <v/>
      </c>
      <c r="K214" s="11">
        <f>IF($A214="","",MID(IF(SUMPRODUCT(($B$6:$B$505=$B214)*($A$6:$A$505&lt;&gt;$A214))*($B214&lt;&gt;"")&gt;0,"; дубль БИН","")&amp;IF($H214&lt;0,"; кредитовый остаток","")&amp;IF(AND($C214="",$H214&gt;0),"; нет договора","")&amp;IF(AND($F214="",$H214&gt;0),"; нет срока оплаты","")&amp;IF(AND($F214&lt;&gt;"",$H214&gt;0),IF($F214&lt;EDATE('Старение'!$C$4,-36),"; срок оплаты больше 3 лет назад",""),""),3,200))</f>
        <v/>
      </c>
    </row>
    <row r="215">
      <c r="A215" s="11" t="n"/>
      <c r="B215" s="12" t="n"/>
      <c r="C215" s="11" t="n"/>
      <c r="D215" s="11" t="n"/>
      <c r="E215" s="13" t="n"/>
      <c r="F215" s="13" t="n"/>
      <c r="G215" s="14" t="n"/>
      <c r="H215" s="14" t="n"/>
      <c r="I215" s="10">
        <f>IF(OR($F215="",$H215=""),"",'Старение'!$C$4-$F215)</f>
        <v/>
      </c>
      <c r="J215" s="11">
        <f>IF($H215="","",IF($H215&lt;0,"аванс/переплата",IF($F215="","без срока",IF($I215&lt;=0,"не просрочено",IF($I215&lt;=30,"0–30",IF($I215&lt;=60,"31–60",IF($I215&lt;=90,"61–90","90+")))))))</f>
        <v/>
      </c>
      <c r="K215" s="11">
        <f>IF($A215="","",MID(IF(SUMPRODUCT(($B$6:$B$505=$B215)*($A$6:$A$505&lt;&gt;$A215))*($B215&lt;&gt;"")&gt;0,"; дубль БИН","")&amp;IF($H215&lt;0,"; кредитовый остаток","")&amp;IF(AND($C215="",$H215&gt;0),"; нет договора","")&amp;IF(AND($F215="",$H215&gt;0),"; нет срока оплаты","")&amp;IF(AND($F215&lt;&gt;"",$H215&gt;0),IF($F215&lt;EDATE('Старение'!$C$4,-36),"; срок оплаты больше 3 лет назад",""),""),3,200))</f>
        <v/>
      </c>
    </row>
    <row r="216">
      <c r="A216" s="11" t="n"/>
      <c r="B216" s="12" t="n"/>
      <c r="C216" s="11" t="n"/>
      <c r="D216" s="11" t="n"/>
      <c r="E216" s="13" t="n"/>
      <c r="F216" s="13" t="n"/>
      <c r="G216" s="14" t="n"/>
      <c r="H216" s="14" t="n"/>
      <c r="I216" s="10">
        <f>IF(OR($F216="",$H216=""),"",'Старение'!$C$4-$F216)</f>
        <v/>
      </c>
      <c r="J216" s="11">
        <f>IF($H216="","",IF($H216&lt;0,"аванс/переплата",IF($F216="","без срока",IF($I216&lt;=0,"не просрочено",IF($I216&lt;=30,"0–30",IF($I216&lt;=60,"31–60",IF($I216&lt;=90,"61–90","90+")))))))</f>
        <v/>
      </c>
      <c r="K216" s="11">
        <f>IF($A216="","",MID(IF(SUMPRODUCT(($B$6:$B$505=$B216)*($A$6:$A$505&lt;&gt;$A216))*($B216&lt;&gt;"")&gt;0,"; дубль БИН","")&amp;IF($H216&lt;0,"; кредитовый остаток","")&amp;IF(AND($C216="",$H216&gt;0),"; нет договора","")&amp;IF(AND($F216="",$H216&gt;0),"; нет срока оплаты","")&amp;IF(AND($F216&lt;&gt;"",$H216&gt;0),IF($F216&lt;EDATE('Старение'!$C$4,-36),"; срок оплаты больше 3 лет назад",""),""),3,200))</f>
        <v/>
      </c>
    </row>
    <row r="217">
      <c r="A217" s="11" t="n"/>
      <c r="B217" s="12" t="n"/>
      <c r="C217" s="11" t="n"/>
      <c r="D217" s="11" t="n"/>
      <c r="E217" s="13" t="n"/>
      <c r="F217" s="13" t="n"/>
      <c r="G217" s="14" t="n"/>
      <c r="H217" s="14" t="n"/>
      <c r="I217" s="10">
        <f>IF(OR($F217="",$H217=""),"",'Старение'!$C$4-$F217)</f>
        <v/>
      </c>
      <c r="J217" s="11">
        <f>IF($H217="","",IF($H217&lt;0,"аванс/переплата",IF($F217="","без срока",IF($I217&lt;=0,"не просрочено",IF($I217&lt;=30,"0–30",IF($I217&lt;=60,"31–60",IF($I217&lt;=90,"61–90","90+")))))))</f>
        <v/>
      </c>
      <c r="K217" s="11">
        <f>IF($A217="","",MID(IF(SUMPRODUCT(($B$6:$B$505=$B217)*($A$6:$A$505&lt;&gt;$A217))*($B217&lt;&gt;"")&gt;0,"; дубль БИН","")&amp;IF($H217&lt;0,"; кредитовый остаток","")&amp;IF(AND($C217="",$H217&gt;0),"; нет договора","")&amp;IF(AND($F217="",$H217&gt;0),"; нет срока оплаты","")&amp;IF(AND($F217&lt;&gt;"",$H217&gt;0),IF($F217&lt;EDATE('Старение'!$C$4,-36),"; срок оплаты больше 3 лет назад",""),""),3,200))</f>
        <v/>
      </c>
    </row>
    <row r="218">
      <c r="A218" s="11" t="n"/>
      <c r="B218" s="12" t="n"/>
      <c r="C218" s="11" t="n"/>
      <c r="D218" s="11" t="n"/>
      <c r="E218" s="13" t="n"/>
      <c r="F218" s="13" t="n"/>
      <c r="G218" s="14" t="n"/>
      <c r="H218" s="14" t="n"/>
      <c r="I218" s="10">
        <f>IF(OR($F218="",$H218=""),"",'Старение'!$C$4-$F218)</f>
        <v/>
      </c>
      <c r="J218" s="11">
        <f>IF($H218="","",IF($H218&lt;0,"аванс/переплата",IF($F218="","без срока",IF($I218&lt;=0,"не просрочено",IF($I218&lt;=30,"0–30",IF($I218&lt;=60,"31–60",IF($I218&lt;=90,"61–90","90+")))))))</f>
        <v/>
      </c>
      <c r="K218" s="11">
        <f>IF($A218="","",MID(IF(SUMPRODUCT(($B$6:$B$505=$B218)*($A$6:$A$505&lt;&gt;$A218))*($B218&lt;&gt;"")&gt;0,"; дубль БИН","")&amp;IF($H218&lt;0,"; кредитовый остаток","")&amp;IF(AND($C218="",$H218&gt;0),"; нет договора","")&amp;IF(AND($F218="",$H218&gt;0),"; нет срока оплаты","")&amp;IF(AND($F218&lt;&gt;"",$H218&gt;0),IF($F218&lt;EDATE('Старение'!$C$4,-36),"; срок оплаты больше 3 лет назад",""),""),3,200))</f>
        <v/>
      </c>
    </row>
    <row r="219">
      <c r="A219" s="11" t="n"/>
      <c r="B219" s="12" t="n"/>
      <c r="C219" s="11" t="n"/>
      <c r="D219" s="11" t="n"/>
      <c r="E219" s="13" t="n"/>
      <c r="F219" s="13" t="n"/>
      <c r="G219" s="14" t="n"/>
      <c r="H219" s="14" t="n"/>
      <c r="I219" s="10">
        <f>IF(OR($F219="",$H219=""),"",'Старение'!$C$4-$F219)</f>
        <v/>
      </c>
      <c r="J219" s="11">
        <f>IF($H219="","",IF($H219&lt;0,"аванс/переплата",IF($F219="","без срока",IF($I219&lt;=0,"не просрочено",IF($I219&lt;=30,"0–30",IF($I219&lt;=60,"31–60",IF($I219&lt;=90,"61–90","90+")))))))</f>
        <v/>
      </c>
      <c r="K219" s="11">
        <f>IF($A219="","",MID(IF(SUMPRODUCT(($B$6:$B$505=$B219)*($A$6:$A$505&lt;&gt;$A219))*($B219&lt;&gt;"")&gt;0,"; дубль БИН","")&amp;IF($H219&lt;0,"; кредитовый остаток","")&amp;IF(AND($C219="",$H219&gt;0),"; нет договора","")&amp;IF(AND($F219="",$H219&gt;0),"; нет срока оплаты","")&amp;IF(AND($F219&lt;&gt;"",$H219&gt;0),IF($F219&lt;EDATE('Старение'!$C$4,-36),"; срок оплаты больше 3 лет назад",""),""),3,200))</f>
        <v/>
      </c>
    </row>
    <row r="220">
      <c r="A220" s="11" t="n"/>
      <c r="B220" s="12" t="n"/>
      <c r="C220" s="11" t="n"/>
      <c r="D220" s="11" t="n"/>
      <c r="E220" s="13" t="n"/>
      <c r="F220" s="13" t="n"/>
      <c r="G220" s="14" t="n"/>
      <c r="H220" s="14" t="n"/>
      <c r="I220" s="10">
        <f>IF(OR($F220="",$H220=""),"",'Старение'!$C$4-$F220)</f>
        <v/>
      </c>
      <c r="J220" s="11">
        <f>IF($H220="","",IF($H220&lt;0,"аванс/переплата",IF($F220="","без срока",IF($I220&lt;=0,"не просрочено",IF($I220&lt;=30,"0–30",IF($I220&lt;=60,"31–60",IF($I220&lt;=90,"61–90","90+")))))))</f>
        <v/>
      </c>
      <c r="K220" s="11">
        <f>IF($A220="","",MID(IF(SUMPRODUCT(($B$6:$B$505=$B220)*($A$6:$A$505&lt;&gt;$A220))*($B220&lt;&gt;"")&gt;0,"; дубль БИН","")&amp;IF($H220&lt;0,"; кредитовый остаток","")&amp;IF(AND($C220="",$H220&gt;0),"; нет договора","")&amp;IF(AND($F220="",$H220&gt;0),"; нет срока оплаты","")&amp;IF(AND($F220&lt;&gt;"",$H220&gt;0),IF($F220&lt;EDATE('Старение'!$C$4,-36),"; срок оплаты больше 3 лет назад",""),""),3,200))</f>
        <v/>
      </c>
    </row>
    <row r="221">
      <c r="A221" s="11" t="n"/>
      <c r="B221" s="12" t="n"/>
      <c r="C221" s="11" t="n"/>
      <c r="D221" s="11" t="n"/>
      <c r="E221" s="13" t="n"/>
      <c r="F221" s="13" t="n"/>
      <c r="G221" s="14" t="n"/>
      <c r="H221" s="14" t="n"/>
      <c r="I221" s="10">
        <f>IF(OR($F221="",$H221=""),"",'Старение'!$C$4-$F221)</f>
        <v/>
      </c>
      <c r="J221" s="11">
        <f>IF($H221="","",IF($H221&lt;0,"аванс/переплата",IF($F221="","без срока",IF($I221&lt;=0,"не просрочено",IF($I221&lt;=30,"0–30",IF($I221&lt;=60,"31–60",IF($I221&lt;=90,"61–90","90+")))))))</f>
        <v/>
      </c>
      <c r="K221" s="11">
        <f>IF($A221="","",MID(IF(SUMPRODUCT(($B$6:$B$505=$B221)*($A$6:$A$505&lt;&gt;$A221))*($B221&lt;&gt;"")&gt;0,"; дубль БИН","")&amp;IF($H221&lt;0,"; кредитовый остаток","")&amp;IF(AND($C221="",$H221&gt;0),"; нет договора","")&amp;IF(AND($F221="",$H221&gt;0),"; нет срока оплаты","")&amp;IF(AND($F221&lt;&gt;"",$H221&gt;0),IF($F221&lt;EDATE('Старение'!$C$4,-36),"; срок оплаты больше 3 лет назад",""),""),3,200))</f>
        <v/>
      </c>
    </row>
    <row r="222">
      <c r="A222" s="11" t="n"/>
      <c r="B222" s="12" t="n"/>
      <c r="C222" s="11" t="n"/>
      <c r="D222" s="11" t="n"/>
      <c r="E222" s="13" t="n"/>
      <c r="F222" s="13" t="n"/>
      <c r="G222" s="14" t="n"/>
      <c r="H222" s="14" t="n"/>
      <c r="I222" s="10">
        <f>IF(OR($F222="",$H222=""),"",'Старение'!$C$4-$F222)</f>
        <v/>
      </c>
      <c r="J222" s="11">
        <f>IF($H222="","",IF($H222&lt;0,"аванс/переплата",IF($F222="","без срока",IF($I222&lt;=0,"не просрочено",IF($I222&lt;=30,"0–30",IF($I222&lt;=60,"31–60",IF($I222&lt;=90,"61–90","90+")))))))</f>
        <v/>
      </c>
      <c r="K222" s="11">
        <f>IF($A222="","",MID(IF(SUMPRODUCT(($B$6:$B$505=$B222)*($A$6:$A$505&lt;&gt;$A222))*($B222&lt;&gt;"")&gt;0,"; дубль БИН","")&amp;IF($H222&lt;0,"; кредитовый остаток","")&amp;IF(AND($C222="",$H222&gt;0),"; нет договора","")&amp;IF(AND($F222="",$H222&gt;0),"; нет срока оплаты","")&amp;IF(AND($F222&lt;&gt;"",$H222&gt;0),IF($F222&lt;EDATE('Старение'!$C$4,-36),"; срок оплаты больше 3 лет назад",""),""),3,200))</f>
        <v/>
      </c>
    </row>
    <row r="223">
      <c r="A223" s="11" t="n"/>
      <c r="B223" s="12" t="n"/>
      <c r="C223" s="11" t="n"/>
      <c r="D223" s="11" t="n"/>
      <c r="E223" s="13" t="n"/>
      <c r="F223" s="13" t="n"/>
      <c r="G223" s="14" t="n"/>
      <c r="H223" s="14" t="n"/>
      <c r="I223" s="10">
        <f>IF(OR($F223="",$H223=""),"",'Старение'!$C$4-$F223)</f>
        <v/>
      </c>
      <c r="J223" s="11">
        <f>IF($H223="","",IF($H223&lt;0,"аванс/переплата",IF($F223="","без срока",IF($I223&lt;=0,"не просрочено",IF($I223&lt;=30,"0–30",IF($I223&lt;=60,"31–60",IF($I223&lt;=90,"61–90","90+")))))))</f>
        <v/>
      </c>
      <c r="K223" s="11">
        <f>IF($A223="","",MID(IF(SUMPRODUCT(($B$6:$B$505=$B223)*($A$6:$A$505&lt;&gt;$A223))*($B223&lt;&gt;"")&gt;0,"; дубль БИН","")&amp;IF($H223&lt;0,"; кредитовый остаток","")&amp;IF(AND($C223="",$H223&gt;0),"; нет договора","")&amp;IF(AND($F223="",$H223&gt;0),"; нет срока оплаты","")&amp;IF(AND($F223&lt;&gt;"",$H223&gt;0),IF($F223&lt;EDATE('Старение'!$C$4,-36),"; срок оплаты больше 3 лет назад",""),""),3,200))</f>
        <v/>
      </c>
    </row>
    <row r="224">
      <c r="A224" s="11" t="n"/>
      <c r="B224" s="12" t="n"/>
      <c r="C224" s="11" t="n"/>
      <c r="D224" s="11" t="n"/>
      <c r="E224" s="13" t="n"/>
      <c r="F224" s="13" t="n"/>
      <c r="G224" s="14" t="n"/>
      <c r="H224" s="14" t="n"/>
      <c r="I224" s="10">
        <f>IF(OR($F224="",$H224=""),"",'Старение'!$C$4-$F224)</f>
        <v/>
      </c>
      <c r="J224" s="11">
        <f>IF($H224="","",IF($H224&lt;0,"аванс/переплата",IF($F224="","без срока",IF($I224&lt;=0,"не просрочено",IF($I224&lt;=30,"0–30",IF($I224&lt;=60,"31–60",IF($I224&lt;=90,"61–90","90+")))))))</f>
        <v/>
      </c>
      <c r="K224" s="11">
        <f>IF($A224="","",MID(IF(SUMPRODUCT(($B$6:$B$505=$B224)*($A$6:$A$505&lt;&gt;$A224))*($B224&lt;&gt;"")&gt;0,"; дубль БИН","")&amp;IF($H224&lt;0,"; кредитовый остаток","")&amp;IF(AND($C224="",$H224&gt;0),"; нет договора","")&amp;IF(AND($F224="",$H224&gt;0),"; нет срока оплаты","")&amp;IF(AND($F224&lt;&gt;"",$H224&gt;0),IF($F224&lt;EDATE('Старение'!$C$4,-36),"; срок оплаты больше 3 лет назад",""),""),3,200))</f>
        <v/>
      </c>
    </row>
    <row r="225">
      <c r="A225" s="11" t="n"/>
      <c r="B225" s="12" t="n"/>
      <c r="C225" s="11" t="n"/>
      <c r="D225" s="11" t="n"/>
      <c r="E225" s="13" t="n"/>
      <c r="F225" s="13" t="n"/>
      <c r="G225" s="14" t="n"/>
      <c r="H225" s="14" t="n"/>
      <c r="I225" s="10">
        <f>IF(OR($F225="",$H225=""),"",'Старение'!$C$4-$F225)</f>
        <v/>
      </c>
      <c r="J225" s="11">
        <f>IF($H225="","",IF($H225&lt;0,"аванс/переплата",IF($F225="","без срока",IF($I225&lt;=0,"не просрочено",IF($I225&lt;=30,"0–30",IF($I225&lt;=60,"31–60",IF($I225&lt;=90,"61–90","90+")))))))</f>
        <v/>
      </c>
      <c r="K225" s="11">
        <f>IF($A225="","",MID(IF(SUMPRODUCT(($B$6:$B$505=$B225)*($A$6:$A$505&lt;&gt;$A225))*($B225&lt;&gt;"")&gt;0,"; дубль БИН","")&amp;IF($H225&lt;0,"; кредитовый остаток","")&amp;IF(AND($C225="",$H225&gt;0),"; нет договора","")&amp;IF(AND($F225="",$H225&gt;0),"; нет срока оплаты","")&amp;IF(AND($F225&lt;&gt;"",$H225&gt;0),IF($F225&lt;EDATE('Старение'!$C$4,-36),"; срок оплаты больше 3 лет назад",""),""),3,200))</f>
        <v/>
      </c>
    </row>
    <row r="226">
      <c r="A226" s="11" t="n"/>
      <c r="B226" s="12" t="n"/>
      <c r="C226" s="11" t="n"/>
      <c r="D226" s="11" t="n"/>
      <c r="E226" s="13" t="n"/>
      <c r="F226" s="13" t="n"/>
      <c r="G226" s="14" t="n"/>
      <c r="H226" s="14" t="n"/>
      <c r="I226" s="10">
        <f>IF(OR($F226="",$H226=""),"",'Старение'!$C$4-$F226)</f>
        <v/>
      </c>
      <c r="J226" s="11">
        <f>IF($H226="","",IF($H226&lt;0,"аванс/переплата",IF($F226="","без срока",IF($I226&lt;=0,"не просрочено",IF($I226&lt;=30,"0–30",IF($I226&lt;=60,"31–60",IF($I226&lt;=90,"61–90","90+")))))))</f>
        <v/>
      </c>
      <c r="K226" s="11">
        <f>IF($A226="","",MID(IF(SUMPRODUCT(($B$6:$B$505=$B226)*($A$6:$A$505&lt;&gt;$A226))*($B226&lt;&gt;"")&gt;0,"; дубль БИН","")&amp;IF($H226&lt;0,"; кредитовый остаток","")&amp;IF(AND($C226="",$H226&gt;0),"; нет договора","")&amp;IF(AND($F226="",$H226&gt;0),"; нет срока оплаты","")&amp;IF(AND($F226&lt;&gt;"",$H226&gt;0),IF($F226&lt;EDATE('Старение'!$C$4,-36),"; срок оплаты больше 3 лет назад",""),""),3,200))</f>
        <v/>
      </c>
    </row>
    <row r="227">
      <c r="A227" s="11" t="n"/>
      <c r="B227" s="12" t="n"/>
      <c r="C227" s="11" t="n"/>
      <c r="D227" s="11" t="n"/>
      <c r="E227" s="13" t="n"/>
      <c r="F227" s="13" t="n"/>
      <c r="G227" s="14" t="n"/>
      <c r="H227" s="14" t="n"/>
      <c r="I227" s="10">
        <f>IF(OR($F227="",$H227=""),"",'Старение'!$C$4-$F227)</f>
        <v/>
      </c>
      <c r="J227" s="11">
        <f>IF($H227="","",IF($H227&lt;0,"аванс/переплата",IF($F227="","без срока",IF($I227&lt;=0,"не просрочено",IF($I227&lt;=30,"0–30",IF($I227&lt;=60,"31–60",IF($I227&lt;=90,"61–90","90+")))))))</f>
        <v/>
      </c>
      <c r="K227" s="11">
        <f>IF($A227="","",MID(IF(SUMPRODUCT(($B$6:$B$505=$B227)*($A$6:$A$505&lt;&gt;$A227))*($B227&lt;&gt;"")&gt;0,"; дубль БИН","")&amp;IF($H227&lt;0,"; кредитовый остаток","")&amp;IF(AND($C227="",$H227&gt;0),"; нет договора","")&amp;IF(AND($F227="",$H227&gt;0),"; нет срока оплаты","")&amp;IF(AND($F227&lt;&gt;"",$H227&gt;0),IF($F227&lt;EDATE('Старение'!$C$4,-36),"; срок оплаты больше 3 лет назад",""),""),3,200))</f>
        <v/>
      </c>
    </row>
    <row r="228">
      <c r="A228" s="11" t="n"/>
      <c r="B228" s="12" t="n"/>
      <c r="C228" s="11" t="n"/>
      <c r="D228" s="11" t="n"/>
      <c r="E228" s="13" t="n"/>
      <c r="F228" s="13" t="n"/>
      <c r="G228" s="14" t="n"/>
      <c r="H228" s="14" t="n"/>
      <c r="I228" s="10">
        <f>IF(OR($F228="",$H228=""),"",'Старение'!$C$4-$F228)</f>
        <v/>
      </c>
      <c r="J228" s="11">
        <f>IF($H228="","",IF($H228&lt;0,"аванс/переплата",IF($F228="","без срока",IF($I228&lt;=0,"не просрочено",IF($I228&lt;=30,"0–30",IF($I228&lt;=60,"31–60",IF($I228&lt;=90,"61–90","90+")))))))</f>
        <v/>
      </c>
      <c r="K228" s="11">
        <f>IF($A228="","",MID(IF(SUMPRODUCT(($B$6:$B$505=$B228)*($A$6:$A$505&lt;&gt;$A228))*($B228&lt;&gt;"")&gt;0,"; дубль БИН","")&amp;IF($H228&lt;0,"; кредитовый остаток","")&amp;IF(AND($C228="",$H228&gt;0),"; нет договора","")&amp;IF(AND($F228="",$H228&gt;0),"; нет срока оплаты","")&amp;IF(AND($F228&lt;&gt;"",$H228&gt;0),IF($F228&lt;EDATE('Старение'!$C$4,-36),"; срок оплаты больше 3 лет назад",""),""),3,200))</f>
        <v/>
      </c>
    </row>
    <row r="229">
      <c r="A229" s="11" t="n"/>
      <c r="B229" s="12" t="n"/>
      <c r="C229" s="11" t="n"/>
      <c r="D229" s="11" t="n"/>
      <c r="E229" s="13" t="n"/>
      <c r="F229" s="13" t="n"/>
      <c r="G229" s="14" t="n"/>
      <c r="H229" s="14" t="n"/>
      <c r="I229" s="10">
        <f>IF(OR($F229="",$H229=""),"",'Старение'!$C$4-$F229)</f>
        <v/>
      </c>
      <c r="J229" s="11">
        <f>IF($H229="","",IF($H229&lt;0,"аванс/переплата",IF($F229="","без срока",IF($I229&lt;=0,"не просрочено",IF($I229&lt;=30,"0–30",IF($I229&lt;=60,"31–60",IF($I229&lt;=90,"61–90","90+")))))))</f>
        <v/>
      </c>
      <c r="K229" s="11">
        <f>IF($A229="","",MID(IF(SUMPRODUCT(($B$6:$B$505=$B229)*($A$6:$A$505&lt;&gt;$A229))*($B229&lt;&gt;"")&gt;0,"; дубль БИН","")&amp;IF($H229&lt;0,"; кредитовый остаток","")&amp;IF(AND($C229="",$H229&gt;0),"; нет договора","")&amp;IF(AND($F229="",$H229&gt;0),"; нет срока оплаты","")&amp;IF(AND($F229&lt;&gt;"",$H229&gt;0),IF($F229&lt;EDATE('Старение'!$C$4,-36),"; срок оплаты больше 3 лет назад",""),""),3,200))</f>
        <v/>
      </c>
    </row>
    <row r="230">
      <c r="A230" s="11" t="n"/>
      <c r="B230" s="12" t="n"/>
      <c r="C230" s="11" t="n"/>
      <c r="D230" s="11" t="n"/>
      <c r="E230" s="13" t="n"/>
      <c r="F230" s="13" t="n"/>
      <c r="G230" s="14" t="n"/>
      <c r="H230" s="14" t="n"/>
      <c r="I230" s="10">
        <f>IF(OR($F230="",$H230=""),"",'Старение'!$C$4-$F230)</f>
        <v/>
      </c>
      <c r="J230" s="11">
        <f>IF($H230="","",IF($H230&lt;0,"аванс/переплата",IF($F230="","без срока",IF($I230&lt;=0,"не просрочено",IF($I230&lt;=30,"0–30",IF($I230&lt;=60,"31–60",IF($I230&lt;=90,"61–90","90+")))))))</f>
        <v/>
      </c>
      <c r="K230" s="11">
        <f>IF($A230="","",MID(IF(SUMPRODUCT(($B$6:$B$505=$B230)*($A$6:$A$505&lt;&gt;$A230))*($B230&lt;&gt;"")&gt;0,"; дубль БИН","")&amp;IF($H230&lt;0,"; кредитовый остаток","")&amp;IF(AND($C230="",$H230&gt;0),"; нет договора","")&amp;IF(AND($F230="",$H230&gt;0),"; нет срока оплаты","")&amp;IF(AND($F230&lt;&gt;"",$H230&gt;0),IF($F230&lt;EDATE('Старение'!$C$4,-36),"; срок оплаты больше 3 лет назад",""),""),3,200))</f>
        <v/>
      </c>
    </row>
    <row r="231">
      <c r="A231" s="11" t="n"/>
      <c r="B231" s="12" t="n"/>
      <c r="C231" s="11" t="n"/>
      <c r="D231" s="11" t="n"/>
      <c r="E231" s="13" t="n"/>
      <c r="F231" s="13" t="n"/>
      <c r="G231" s="14" t="n"/>
      <c r="H231" s="14" t="n"/>
      <c r="I231" s="10">
        <f>IF(OR($F231="",$H231=""),"",'Старение'!$C$4-$F231)</f>
        <v/>
      </c>
      <c r="J231" s="11">
        <f>IF($H231="","",IF($H231&lt;0,"аванс/переплата",IF($F231="","без срока",IF($I231&lt;=0,"не просрочено",IF($I231&lt;=30,"0–30",IF($I231&lt;=60,"31–60",IF($I231&lt;=90,"61–90","90+")))))))</f>
        <v/>
      </c>
      <c r="K231" s="11">
        <f>IF($A231="","",MID(IF(SUMPRODUCT(($B$6:$B$505=$B231)*($A$6:$A$505&lt;&gt;$A231))*($B231&lt;&gt;"")&gt;0,"; дубль БИН","")&amp;IF($H231&lt;0,"; кредитовый остаток","")&amp;IF(AND($C231="",$H231&gt;0),"; нет договора","")&amp;IF(AND($F231="",$H231&gt;0),"; нет срока оплаты","")&amp;IF(AND($F231&lt;&gt;"",$H231&gt;0),IF($F231&lt;EDATE('Старение'!$C$4,-36),"; срок оплаты больше 3 лет назад",""),""),3,200))</f>
        <v/>
      </c>
    </row>
    <row r="232">
      <c r="A232" s="11" t="n"/>
      <c r="B232" s="12" t="n"/>
      <c r="C232" s="11" t="n"/>
      <c r="D232" s="11" t="n"/>
      <c r="E232" s="13" t="n"/>
      <c r="F232" s="13" t="n"/>
      <c r="G232" s="14" t="n"/>
      <c r="H232" s="14" t="n"/>
      <c r="I232" s="10">
        <f>IF(OR($F232="",$H232=""),"",'Старение'!$C$4-$F232)</f>
        <v/>
      </c>
      <c r="J232" s="11">
        <f>IF($H232="","",IF($H232&lt;0,"аванс/переплата",IF($F232="","без срока",IF($I232&lt;=0,"не просрочено",IF($I232&lt;=30,"0–30",IF($I232&lt;=60,"31–60",IF($I232&lt;=90,"61–90","90+")))))))</f>
        <v/>
      </c>
      <c r="K232" s="11">
        <f>IF($A232="","",MID(IF(SUMPRODUCT(($B$6:$B$505=$B232)*($A$6:$A$505&lt;&gt;$A232))*($B232&lt;&gt;"")&gt;0,"; дубль БИН","")&amp;IF($H232&lt;0,"; кредитовый остаток","")&amp;IF(AND($C232="",$H232&gt;0),"; нет договора","")&amp;IF(AND($F232="",$H232&gt;0),"; нет срока оплаты","")&amp;IF(AND($F232&lt;&gt;"",$H232&gt;0),IF($F232&lt;EDATE('Старение'!$C$4,-36),"; срок оплаты больше 3 лет назад",""),""),3,200))</f>
        <v/>
      </c>
    </row>
    <row r="233">
      <c r="A233" s="11" t="n"/>
      <c r="B233" s="12" t="n"/>
      <c r="C233" s="11" t="n"/>
      <c r="D233" s="11" t="n"/>
      <c r="E233" s="13" t="n"/>
      <c r="F233" s="13" t="n"/>
      <c r="G233" s="14" t="n"/>
      <c r="H233" s="14" t="n"/>
      <c r="I233" s="10">
        <f>IF(OR($F233="",$H233=""),"",'Старение'!$C$4-$F233)</f>
        <v/>
      </c>
      <c r="J233" s="11">
        <f>IF($H233="","",IF($H233&lt;0,"аванс/переплата",IF($F233="","без срока",IF($I233&lt;=0,"не просрочено",IF($I233&lt;=30,"0–30",IF($I233&lt;=60,"31–60",IF($I233&lt;=90,"61–90","90+")))))))</f>
        <v/>
      </c>
      <c r="K233" s="11">
        <f>IF($A233="","",MID(IF(SUMPRODUCT(($B$6:$B$505=$B233)*($A$6:$A$505&lt;&gt;$A233))*($B233&lt;&gt;"")&gt;0,"; дубль БИН","")&amp;IF($H233&lt;0,"; кредитовый остаток","")&amp;IF(AND($C233="",$H233&gt;0),"; нет договора","")&amp;IF(AND($F233="",$H233&gt;0),"; нет срока оплаты","")&amp;IF(AND($F233&lt;&gt;"",$H233&gt;0),IF($F233&lt;EDATE('Старение'!$C$4,-36),"; срок оплаты больше 3 лет назад",""),""),3,200))</f>
        <v/>
      </c>
    </row>
    <row r="234">
      <c r="A234" s="11" t="n"/>
      <c r="B234" s="12" t="n"/>
      <c r="C234" s="11" t="n"/>
      <c r="D234" s="11" t="n"/>
      <c r="E234" s="13" t="n"/>
      <c r="F234" s="13" t="n"/>
      <c r="G234" s="14" t="n"/>
      <c r="H234" s="14" t="n"/>
      <c r="I234" s="10">
        <f>IF(OR($F234="",$H234=""),"",'Старение'!$C$4-$F234)</f>
        <v/>
      </c>
      <c r="J234" s="11">
        <f>IF($H234="","",IF($H234&lt;0,"аванс/переплата",IF($F234="","без срока",IF($I234&lt;=0,"не просрочено",IF($I234&lt;=30,"0–30",IF($I234&lt;=60,"31–60",IF($I234&lt;=90,"61–90","90+")))))))</f>
        <v/>
      </c>
      <c r="K234" s="11">
        <f>IF($A234="","",MID(IF(SUMPRODUCT(($B$6:$B$505=$B234)*($A$6:$A$505&lt;&gt;$A234))*($B234&lt;&gt;"")&gt;0,"; дубль БИН","")&amp;IF($H234&lt;0,"; кредитовый остаток","")&amp;IF(AND($C234="",$H234&gt;0),"; нет договора","")&amp;IF(AND($F234="",$H234&gt;0),"; нет срока оплаты","")&amp;IF(AND($F234&lt;&gt;"",$H234&gt;0),IF($F234&lt;EDATE('Старение'!$C$4,-36),"; срок оплаты больше 3 лет назад",""),""),3,200))</f>
        <v/>
      </c>
    </row>
    <row r="235">
      <c r="A235" s="11" t="n"/>
      <c r="B235" s="12" t="n"/>
      <c r="C235" s="11" t="n"/>
      <c r="D235" s="11" t="n"/>
      <c r="E235" s="13" t="n"/>
      <c r="F235" s="13" t="n"/>
      <c r="G235" s="14" t="n"/>
      <c r="H235" s="14" t="n"/>
      <c r="I235" s="10">
        <f>IF(OR($F235="",$H235=""),"",'Старение'!$C$4-$F235)</f>
        <v/>
      </c>
      <c r="J235" s="11">
        <f>IF($H235="","",IF($H235&lt;0,"аванс/переплата",IF($F235="","без срока",IF($I235&lt;=0,"не просрочено",IF($I235&lt;=30,"0–30",IF($I235&lt;=60,"31–60",IF($I235&lt;=90,"61–90","90+")))))))</f>
        <v/>
      </c>
      <c r="K235" s="11">
        <f>IF($A235="","",MID(IF(SUMPRODUCT(($B$6:$B$505=$B235)*($A$6:$A$505&lt;&gt;$A235))*($B235&lt;&gt;"")&gt;0,"; дубль БИН","")&amp;IF($H235&lt;0,"; кредитовый остаток","")&amp;IF(AND($C235="",$H235&gt;0),"; нет договора","")&amp;IF(AND($F235="",$H235&gt;0),"; нет срока оплаты","")&amp;IF(AND($F235&lt;&gt;"",$H235&gt;0),IF($F235&lt;EDATE('Старение'!$C$4,-36),"; срок оплаты больше 3 лет назад",""),""),3,200))</f>
        <v/>
      </c>
    </row>
    <row r="236">
      <c r="A236" s="11" t="n"/>
      <c r="B236" s="12" t="n"/>
      <c r="C236" s="11" t="n"/>
      <c r="D236" s="11" t="n"/>
      <c r="E236" s="13" t="n"/>
      <c r="F236" s="13" t="n"/>
      <c r="G236" s="14" t="n"/>
      <c r="H236" s="14" t="n"/>
      <c r="I236" s="10">
        <f>IF(OR($F236="",$H236=""),"",'Старение'!$C$4-$F236)</f>
        <v/>
      </c>
      <c r="J236" s="11">
        <f>IF($H236="","",IF($H236&lt;0,"аванс/переплата",IF($F236="","без срока",IF($I236&lt;=0,"не просрочено",IF($I236&lt;=30,"0–30",IF($I236&lt;=60,"31–60",IF($I236&lt;=90,"61–90","90+")))))))</f>
        <v/>
      </c>
      <c r="K236" s="11">
        <f>IF($A236="","",MID(IF(SUMPRODUCT(($B$6:$B$505=$B236)*($A$6:$A$505&lt;&gt;$A236))*($B236&lt;&gt;"")&gt;0,"; дубль БИН","")&amp;IF($H236&lt;0,"; кредитовый остаток","")&amp;IF(AND($C236="",$H236&gt;0),"; нет договора","")&amp;IF(AND($F236="",$H236&gt;0),"; нет срока оплаты","")&amp;IF(AND($F236&lt;&gt;"",$H236&gt;0),IF($F236&lt;EDATE('Старение'!$C$4,-36),"; срок оплаты больше 3 лет назад",""),""),3,200))</f>
        <v/>
      </c>
    </row>
    <row r="237">
      <c r="A237" s="11" t="n"/>
      <c r="B237" s="12" t="n"/>
      <c r="C237" s="11" t="n"/>
      <c r="D237" s="11" t="n"/>
      <c r="E237" s="13" t="n"/>
      <c r="F237" s="13" t="n"/>
      <c r="G237" s="14" t="n"/>
      <c r="H237" s="14" t="n"/>
      <c r="I237" s="10">
        <f>IF(OR($F237="",$H237=""),"",'Старение'!$C$4-$F237)</f>
        <v/>
      </c>
      <c r="J237" s="11">
        <f>IF($H237="","",IF($H237&lt;0,"аванс/переплата",IF($F237="","без срока",IF($I237&lt;=0,"не просрочено",IF($I237&lt;=30,"0–30",IF($I237&lt;=60,"31–60",IF($I237&lt;=90,"61–90","90+")))))))</f>
        <v/>
      </c>
      <c r="K237" s="11">
        <f>IF($A237="","",MID(IF(SUMPRODUCT(($B$6:$B$505=$B237)*($A$6:$A$505&lt;&gt;$A237))*($B237&lt;&gt;"")&gt;0,"; дубль БИН","")&amp;IF($H237&lt;0,"; кредитовый остаток","")&amp;IF(AND($C237="",$H237&gt;0),"; нет договора","")&amp;IF(AND($F237="",$H237&gt;0),"; нет срока оплаты","")&amp;IF(AND($F237&lt;&gt;"",$H237&gt;0),IF($F237&lt;EDATE('Старение'!$C$4,-36),"; срок оплаты больше 3 лет назад",""),""),3,200))</f>
        <v/>
      </c>
    </row>
    <row r="238">
      <c r="A238" s="11" t="n"/>
      <c r="B238" s="12" t="n"/>
      <c r="C238" s="11" t="n"/>
      <c r="D238" s="11" t="n"/>
      <c r="E238" s="13" t="n"/>
      <c r="F238" s="13" t="n"/>
      <c r="G238" s="14" t="n"/>
      <c r="H238" s="14" t="n"/>
      <c r="I238" s="10">
        <f>IF(OR($F238="",$H238=""),"",'Старение'!$C$4-$F238)</f>
        <v/>
      </c>
      <c r="J238" s="11">
        <f>IF($H238="","",IF($H238&lt;0,"аванс/переплата",IF($F238="","без срока",IF($I238&lt;=0,"не просрочено",IF($I238&lt;=30,"0–30",IF($I238&lt;=60,"31–60",IF($I238&lt;=90,"61–90","90+")))))))</f>
        <v/>
      </c>
      <c r="K238" s="11">
        <f>IF($A238="","",MID(IF(SUMPRODUCT(($B$6:$B$505=$B238)*($A$6:$A$505&lt;&gt;$A238))*($B238&lt;&gt;"")&gt;0,"; дубль БИН","")&amp;IF($H238&lt;0,"; кредитовый остаток","")&amp;IF(AND($C238="",$H238&gt;0),"; нет договора","")&amp;IF(AND($F238="",$H238&gt;0),"; нет срока оплаты","")&amp;IF(AND($F238&lt;&gt;"",$H238&gt;0),IF($F238&lt;EDATE('Старение'!$C$4,-36),"; срок оплаты больше 3 лет назад",""),""),3,200))</f>
        <v/>
      </c>
    </row>
    <row r="239">
      <c r="A239" s="11" t="n"/>
      <c r="B239" s="12" t="n"/>
      <c r="C239" s="11" t="n"/>
      <c r="D239" s="11" t="n"/>
      <c r="E239" s="13" t="n"/>
      <c r="F239" s="13" t="n"/>
      <c r="G239" s="14" t="n"/>
      <c r="H239" s="14" t="n"/>
      <c r="I239" s="10">
        <f>IF(OR($F239="",$H239=""),"",'Старение'!$C$4-$F239)</f>
        <v/>
      </c>
      <c r="J239" s="11">
        <f>IF($H239="","",IF($H239&lt;0,"аванс/переплата",IF($F239="","без срока",IF($I239&lt;=0,"не просрочено",IF($I239&lt;=30,"0–30",IF($I239&lt;=60,"31–60",IF($I239&lt;=90,"61–90","90+")))))))</f>
        <v/>
      </c>
      <c r="K239" s="11">
        <f>IF($A239="","",MID(IF(SUMPRODUCT(($B$6:$B$505=$B239)*($A$6:$A$505&lt;&gt;$A239))*($B239&lt;&gt;"")&gt;0,"; дубль БИН","")&amp;IF($H239&lt;0,"; кредитовый остаток","")&amp;IF(AND($C239="",$H239&gt;0),"; нет договора","")&amp;IF(AND($F239="",$H239&gt;0),"; нет срока оплаты","")&amp;IF(AND($F239&lt;&gt;"",$H239&gt;0),IF($F239&lt;EDATE('Старение'!$C$4,-36),"; срок оплаты больше 3 лет назад",""),""),3,200))</f>
        <v/>
      </c>
    </row>
    <row r="240">
      <c r="A240" s="11" t="n"/>
      <c r="B240" s="12" t="n"/>
      <c r="C240" s="11" t="n"/>
      <c r="D240" s="11" t="n"/>
      <c r="E240" s="13" t="n"/>
      <c r="F240" s="13" t="n"/>
      <c r="G240" s="14" t="n"/>
      <c r="H240" s="14" t="n"/>
      <c r="I240" s="10">
        <f>IF(OR($F240="",$H240=""),"",'Старение'!$C$4-$F240)</f>
        <v/>
      </c>
      <c r="J240" s="11">
        <f>IF($H240="","",IF($H240&lt;0,"аванс/переплата",IF($F240="","без срока",IF($I240&lt;=0,"не просрочено",IF($I240&lt;=30,"0–30",IF($I240&lt;=60,"31–60",IF($I240&lt;=90,"61–90","90+")))))))</f>
        <v/>
      </c>
      <c r="K240" s="11">
        <f>IF($A240="","",MID(IF(SUMPRODUCT(($B$6:$B$505=$B240)*($A$6:$A$505&lt;&gt;$A240))*($B240&lt;&gt;"")&gt;0,"; дубль БИН","")&amp;IF($H240&lt;0,"; кредитовый остаток","")&amp;IF(AND($C240="",$H240&gt;0),"; нет договора","")&amp;IF(AND($F240="",$H240&gt;0),"; нет срока оплаты","")&amp;IF(AND($F240&lt;&gt;"",$H240&gt;0),IF($F240&lt;EDATE('Старение'!$C$4,-36),"; срок оплаты больше 3 лет назад",""),""),3,200))</f>
        <v/>
      </c>
    </row>
    <row r="241">
      <c r="A241" s="11" t="n"/>
      <c r="B241" s="12" t="n"/>
      <c r="C241" s="11" t="n"/>
      <c r="D241" s="11" t="n"/>
      <c r="E241" s="13" t="n"/>
      <c r="F241" s="13" t="n"/>
      <c r="G241" s="14" t="n"/>
      <c r="H241" s="14" t="n"/>
      <c r="I241" s="10">
        <f>IF(OR($F241="",$H241=""),"",'Старение'!$C$4-$F241)</f>
        <v/>
      </c>
      <c r="J241" s="11">
        <f>IF($H241="","",IF($H241&lt;0,"аванс/переплата",IF($F241="","без срока",IF($I241&lt;=0,"не просрочено",IF($I241&lt;=30,"0–30",IF($I241&lt;=60,"31–60",IF($I241&lt;=90,"61–90","90+")))))))</f>
        <v/>
      </c>
      <c r="K241" s="11">
        <f>IF($A241="","",MID(IF(SUMPRODUCT(($B$6:$B$505=$B241)*($A$6:$A$505&lt;&gt;$A241))*($B241&lt;&gt;"")&gt;0,"; дубль БИН","")&amp;IF($H241&lt;0,"; кредитовый остаток","")&amp;IF(AND($C241="",$H241&gt;0),"; нет договора","")&amp;IF(AND($F241="",$H241&gt;0),"; нет срока оплаты","")&amp;IF(AND($F241&lt;&gt;"",$H241&gt;0),IF($F241&lt;EDATE('Старение'!$C$4,-36),"; срок оплаты больше 3 лет назад",""),""),3,200))</f>
        <v/>
      </c>
    </row>
    <row r="242">
      <c r="A242" s="11" t="n"/>
      <c r="B242" s="12" t="n"/>
      <c r="C242" s="11" t="n"/>
      <c r="D242" s="11" t="n"/>
      <c r="E242" s="13" t="n"/>
      <c r="F242" s="13" t="n"/>
      <c r="G242" s="14" t="n"/>
      <c r="H242" s="14" t="n"/>
      <c r="I242" s="10">
        <f>IF(OR($F242="",$H242=""),"",'Старение'!$C$4-$F242)</f>
        <v/>
      </c>
      <c r="J242" s="11">
        <f>IF($H242="","",IF($H242&lt;0,"аванс/переплата",IF($F242="","без срока",IF($I242&lt;=0,"не просрочено",IF($I242&lt;=30,"0–30",IF($I242&lt;=60,"31–60",IF($I242&lt;=90,"61–90","90+")))))))</f>
        <v/>
      </c>
      <c r="K242" s="11">
        <f>IF($A242="","",MID(IF(SUMPRODUCT(($B$6:$B$505=$B242)*($A$6:$A$505&lt;&gt;$A242))*($B242&lt;&gt;"")&gt;0,"; дубль БИН","")&amp;IF($H242&lt;0,"; кредитовый остаток","")&amp;IF(AND($C242="",$H242&gt;0),"; нет договора","")&amp;IF(AND($F242="",$H242&gt;0),"; нет срока оплаты","")&amp;IF(AND($F242&lt;&gt;"",$H242&gt;0),IF($F242&lt;EDATE('Старение'!$C$4,-36),"; срок оплаты больше 3 лет назад",""),""),3,200))</f>
        <v/>
      </c>
    </row>
    <row r="243">
      <c r="A243" s="11" t="n"/>
      <c r="B243" s="12" t="n"/>
      <c r="C243" s="11" t="n"/>
      <c r="D243" s="11" t="n"/>
      <c r="E243" s="13" t="n"/>
      <c r="F243" s="13" t="n"/>
      <c r="G243" s="14" t="n"/>
      <c r="H243" s="14" t="n"/>
      <c r="I243" s="10">
        <f>IF(OR($F243="",$H243=""),"",'Старение'!$C$4-$F243)</f>
        <v/>
      </c>
      <c r="J243" s="11">
        <f>IF($H243="","",IF($H243&lt;0,"аванс/переплата",IF($F243="","без срока",IF($I243&lt;=0,"не просрочено",IF($I243&lt;=30,"0–30",IF($I243&lt;=60,"31–60",IF($I243&lt;=90,"61–90","90+")))))))</f>
        <v/>
      </c>
      <c r="K243" s="11">
        <f>IF($A243="","",MID(IF(SUMPRODUCT(($B$6:$B$505=$B243)*($A$6:$A$505&lt;&gt;$A243))*($B243&lt;&gt;"")&gt;0,"; дубль БИН","")&amp;IF($H243&lt;0,"; кредитовый остаток","")&amp;IF(AND($C243="",$H243&gt;0),"; нет договора","")&amp;IF(AND($F243="",$H243&gt;0),"; нет срока оплаты","")&amp;IF(AND($F243&lt;&gt;"",$H243&gt;0),IF($F243&lt;EDATE('Старение'!$C$4,-36),"; срок оплаты больше 3 лет назад",""),""),3,200))</f>
        <v/>
      </c>
    </row>
    <row r="244">
      <c r="A244" s="11" t="n"/>
      <c r="B244" s="12" t="n"/>
      <c r="C244" s="11" t="n"/>
      <c r="D244" s="11" t="n"/>
      <c r="E244" s="13" t="n"/>
      <c r="F244" s="13" t="n"/>
      <c r="G244" s="14" t="n"/>
      <c r="H244" s="14" t="n"/>
      <c r="I244" s="10">
        <f>IF(OR($F244="",$H244=""),"",'Старение'!$C$4-$F244)</f>
        <v/>
      </c>
      <c r="J244" s="11">
        <f>IF($H244="","",IF($H244&lt;0,"аванс/переплата",IF($F244="","без срока",IF($I244&lt;=0,"не просрочено",IF($I244&lt;=30,"0–30",IF($I244&lt;=60,"31–60",IF($I244&lt;=90,"61–90","90+")))))))</f>
        <v/>
      </c>
      <c r="K244" s="11">
        <f>IF($A244="","",MID(IF(SUMPRODUCT(($B$6:$B$505=$B244)*($A$6:$A$505&lt;&gt;$A244))*($B244&lt;&gt;"")&gt;0,"; дубль БИН","")&amp;IF($H244&lt;0,"; кредитовый остаток","")&amp;IF(AND($C244="",$H244&gt;0),"; нет договора","")&amp;IF(AND($F244="",$H244&gt;0),"; нет срока оплаты","")&amp;IF(AND($F244&lt;&gt;"",$H244&gt;0),IF($F244&lt;EDATE('Старение'!$C$4,-36),"; срок оплаты больше 3 лет назад",""),""),3,200))</f>
        <v/>
      </c>
    </row>
    <row r="245">
      <c r="A245" s="11" t="n"/>
      <c r="B245" s="12" t="n"/>
      <c r="C245" s="11" t="n"/>
      <c r="D245" s="11" t="n"/>
      <c r="E245" s="13" t="n"/>
      <c r="F245" s="13" t="n"/>
      <c r="G245" s="14" t="n"/>
      <c r="H245" s="14" t="n"/>
      <c r="I245" s="10">
        <f>IF(OR($F245="",$H245=""),"",'Старение'!$C$4-$F245)</f>
        <v/>
      </c>
      <c r="J245" s="11">
        <f>IF($H245="","",IF($H245&lt;0,"аванс/переплата",IF($F245="","без срока",IF($I245&lt;=0,"не просрочено",IF($I245&lt;=30,"0–30",IF($I245&lt;=60,"31–60",IF($I245&lt;=90,"61–90","90+")))))))</f>
        <v/>
      </c>
      <c r="K245" s="11">
        <f>IF($A245="","",MID(IF(SUMPRODUCT(($B$6:$B$505=$B245)*($A$6:$A$505&lt;&gt;$A245))*($B245&lt;&gt;"")&gt;0,"; дубль БИН","")&amp;IF($H245&lt;0,"; кредитовый остаток","")&amp;IF(AND($C245="",$H245&gt;0),"; нет договора","")&amp;IF(AND($F245="",$H245&gt;0),"; нет срока оплаты","")&amp;IF(AND($F245&lt;&gt;"",$H245&gt;0),IF($F245&lt;EDATE('Старение'!$C$4,-36),"; срок оплаты больше 3 лет назад",""),""),3,200))</f>
        <v/>
      </c>
    </row>
    <row r="246">
      <c r="A246" s="11" t="n"/>
      <c r="B246" s="12" t="n"/>
      <c r="C246" s="11" t="n"/>
      <c r="D246" s="11" t="n"/>
      <c r="E246" s="13" t="n"/>
      <c r="F246" s="13" t="n"/>
      <c r="G246" s="14" t="n"/>
      <c r="H246" s="14" t="n"/>
      <c r="I246" s="10">
        <f>IF(OR($F246="",$H246=""),"",'Старение'!$C$4-$F246)</f>
        <v/>
      </c>
      <c r="J246" s="11">
        <f>IF($H246="","",IF($H246&lt;0,"аванс/переплата",IF($F246="","без срока",IF($I246&lt;=0,"не просрочено",IF($I246&lt;=30,"0–30",IF($I246&lt;=60,"31–60",IF($I246&lt;=90,"61–90","90+")))))))</f>
        <v/>
      </c>
      <c r="K246" s="11">
        <f>IF($A246="","",MID(IF(SUMPRODUCT(($B$6:$B$505=$B246)*($A$6:$A$505&lt;&gt;$A246))*($B246&lt;&gt;"")&gt;0,"; дубль БИН","")&amp;IF($H246&lt;0,"; кредитовый остаток","")&amp;IF(AND($C246="",$H246&gt;0),"; нет договора","")&amp;IF(AND($F246="",$H246&gt;0),"; нет срока оплаты","")&amp;IF(AND($F246&lt;&gt;"",$H246&gt;0),IF($F246&lt;EDATE('Старение'!$C$4,-36),"; срок оплаты больше 3 лет назад",""),""),3,200))</f>
        <v/>
      </c>
    </row>
    <row r="247">
      <c r="A247" s="11" t="n"/>
      <c r="B247" s="12" t="n"/>
      <c r="C247" s="11" t="n"/>
      <c r="D247" s="11" t="n"/>
      <c r="E247" s="13" t="n"/>
      <c r="F247" s="13" t="n"/>
      <c r="G247" s="14" t="n"/>
      <c r="H247" s="14" t="n"/>
      <c r="I247" s="10">
        <f>IF(OR($F247="",$H247=""),"",'Старение'!$C$4-$F247)</f>
        <v/>
      </c>
      <c r="J247" s="11">
        <f>IF($H247="","",IF($H247&lt;0,"аванс/переплата",IF($F247="","без срока",IF($I247&lt;=0,"не просрочено",IF($I247&lt;=30,"0–30",IF($I247&lt;=60,"31–60",IF($I247&lt;=90,"61–90","90+")))))))</f>
        <v/>
      </c>
      <c r="K247" s="11">
        <f>IF($A247="","",MID(IF(SUMPRODUCT(($B$6:$B$505=$B247)*($A$6:$A$505&lt;&gt;$A247))*($B247&lt;&gt;"")&gt;0,"; дубль БИН","")&amp;IF($H247&lt;0,"; кредитовый остаток","")&amp;IF(AND($C247="",$H247&gt;0),"; нет договора","")&amp;IF(AND($F247="",$H247&gt;0),"; нет срока оплаты","")&amp;IF(AND($F247&lt;&gt;"",$H247&gt;0),IF($F247&lt;EDATE('Старение'!$C$4,-36),"; срок оплаты больше 3 лет назад",""),""),3,200))</f>
        <v/>
      </c>
    </row>
    <row r="248">
      <c r="A248" s="11" t="n"/>
      <c r="B248" s="12" t="n"/>
      <c r="C248" s="11" t="n"/>
      <c r="D248" s="11" t="n"/>
      <c r="E248" s="13" t="n"/>
      <c r="F248" s="13" t="n"/>
      <c r="G248" s="14" t="n"/>
      <c r="H248" s="14" t="n"/>
      <c r="I248" s="10">
        <f>IF(OR($F248="",$H248=""),"",'Старение'!$C$4-$F248)</f>
        <v/>
      </c>
      <c r="J248" s="11">
        <f>IF($H248="","",IF($H248&lt;0,"аванс/переплата",IF($F248="","без срока",IF($I248&lt;=0,"не просрочено",IF($I248&lt;=30,"0–30",IF($I248&lt;=60,"31–60",IF($I248&lt;=90,"61–90","90+")))))))</f>
        <v/>
      </c>
      <c r="K248" s="11">
        <f>IF($A248="","",MID(IF(SUMPRODUCT(($B$6:$B$505=$B248)*($A$6:$A$505&lt;&gt;$A248))*($B248&lt;&gt;"")&gt;0,"; дубль БИН","")&amp;IF($H248&lt;0,"; кредитовый остаток","")&amp;IF(AND($C248="",$H248&gt;0),"; нет договора","")&amp;IF(AND($F248="",$H248&gt;0),"; нет срока оплаты","")&amp;IF(AND($F248&lt;&gt;"",$H248&gt;0),IF($F248&lt;EDATE('Старение'!$C$4,-36),"; срок оплаты больше 3 лет назад",""),""),3,200))</f>
        <v/>
      </c>
    </row>
    <row r="249">
      <c r="A249" s="11" t="n"/>
      <c r="B249" s="12" t="n"/>
      <c r="C249" s="11" t="n"/>
      <c r="D249" s="11" t="n"/>
      <c r="E249" s="13" t="n"/>
      <c r="F249" s="13" t="n"/>
      <c r="G249" s="14" t="n"/>
      <c r="H249" s="14" t="n"/>
      <c r="I249" s="10">
        <f>IF(OR($F249="",$H249=""),"",'Старение'!$C$4-$F249)</f>
        <v/>
      </c>
      <c r="J249" s="11">
        <f>IF($H249="","",IF($H249&lt;0,"аванс/переплата",IF($F249="","без срока",IF($I249&lt;=0,"не просрочено",IF($I249&lt;=30,"0–30",IF($I249&lt;=60,"31–60",IF($I249&lt;=90,"61–90","90+")))))))</f>
        <v/>
      </c>
      <c r="K249" s="11">
        <f>IF($A249="","",MID(IF(SUMPRODUCT(($B$6:$B$505=$B249)*($A$6:$A$505&lt;&gt;$A249))*($B249&lt;&gt;"")&gt;0,"; дубль БИН","")&amp;IF($H249&lt;0,"; кредитовый остаток","")&amp;IF(AND($C249="",$H249&gt;0),"; нет договора","")&amp;IF(AND($F249="",$H249&gt;0),"; нет срока оплаты","")&amp;IF(AND($F249&lt;&gt;"",$H249&gt;0),IF($F249&lt;EDATE('Старение'!$C$4,-36),"; срок оплаты больше 3 лет назад",""),""),3,200))</f>
        <v/>
      </c>
    </row>
    <row r="250">
      <c r="A250" s="11" t="n"/>
      <c r="B250" s="12" t="n"/>
      <c r="C250" s="11" t="n"/>
      <c r="D250" s="11" t="n"/>
      <c r="E250" s="13" t="n"/>
      <c r="F250" s="13" t="n"/>
      <c r="G250" s="14" t="n"/>
      <c r="H250" s="14" t="n"/>
      <c r="I250" s="10">
        <f>IF(OR($F250="",$H250=""),"",'Старение'!$C$4-$F250)</f>
        <v/>
      </c>
      <c r="J250" s="11">
        <f>IF($H250="","",IF($H250&lt;0,"аванс/переплата",IF($F250="","без срока",IF($I250&lt;=0,"не просрочено",IF($I250&lt;=30,"0–30",IF($I250&lt;=60,"31–60",IF($I250&lt;=90,"61–90","90+")))))))</f>
        <v/>
      </c>
      <c r="K250" s="11">
        <f>IF($A250="","",MID(IF(SUMPRODUCT(($B$6:$B$505=$B250)*($A$6:$A$505&lt;&gt;$A250))*($B250&lt;&gt;"")&gt;0,"; дубль БИН","")&amp;IF($H250&lt;0,"; кредитовый остаток","")&amp;IF(AND($C250="",$H250&gt;0),"; нет договора","")&amp;IF(AND($F250="",$H250&gt;0),"; нет срока оплаты","")&amp;IF(AND($F250&lt;&gt;"",$H250&gt;0),IF($F250&lt;EDATE('Старение'!$C$4,-36),"; срок оплаты больше 3 лет назад",""),""),3,200))</f>
        <v/>
      </c>
    </row>
    <row r="251">
      <c r="A251" s="11" t="n"/>
      <c r="B251" s="12" t="n"/>
      <c r="C251" s="11" t="n"/>
      <c r="D251" s="11" t="n"/>
      <c r="E251" s="13" t="n"/>
      <c r="F251" s="13" t="n"/>
      <c r="G251" s="14" t="n"/>
      <c r="H251" s="14" t="n"/>
      <c r="I251" s="10">
        <f>IF(OR($F251="",$H251=""),"",'Старение'!$C$4-$F251)</f>
        <v/>
      </c>
      <c r="J251" s="11">
        <f>IF($H251="","",IF($H251&lt;0,"аванс/переплата",IF($F251="","без срока",IF($I251&lt;=0,"не просрочено",IF($I251&lt;=30,"0–30",IF($I251&lt;=60,"31–60",IF($I251&lt;=90,"61–90","90+")))))))</f>
        <v/>
      </c>
      <c r="K251" s="11">
        <f>IF($A251="","",MID(IF(SUMPRODUCT(($B$6:$B$505=$B251)*($A$6:$A$505&lt;&gt;$A251))*($B251&lt;&gt;"")&gt;0,"; дубль БИН","")&amp;IF($H251&lt;0,"; кредитовый остаток","")&amp;IF(AND($C251="",$H251&gt;0),"; нет договора","")&amp;IF(AND($F251="",$H251&gt;0),"; нет срока оплаты","")&amp;IF(AND($F251&lt;&gt;"",$H251&gt;0),IF($F251&lt;EDATE('Старение'!$C$4,-36),"; срок оплаты больше 3 лет назад",""),""),3,200))</f>
        <v/>
      </c>
    </row>
    <row r="252">
      <c r="A252" s="11" t="n"/>
      <c r="B252" s="12" t="n"/>
      <c r="C252" s="11" t="n"/>
      <c r="D252" s="11" t="n"/>
      <c r="E252" s="13" t="n"/>
      <c r="F252" s="13" t="n"/>
      <c r="G252" s="14" t="n"/>
      <c r="H252" s="14" t="n"/>
      <c r="I252" s="10">
        <f>IF(OR($F252="",$H252=""),"",'Старение'!$C$4-$F252)</f>
        <v/>
      </c>
      <c r="J252" s="11">
        <f>IF($H252="","",IF($H252&lt;0,"аванс/переплата",IF($F252="","без срока",IF($I252&lt;=0,"не просрочено",IF($I252&lt;=30,"0–30",IF($I252&lt;=60,"31–60",IF($I252&lt;=90,"61–90","90+")))))))</f>
        <v/>
      </c>
      <c r="K252" s="11">
        <f>IF($A252="","",MID(IF(SUMPRODUCT(($B$6:$B$505=$B252)*($A$6:$A$505&lt;&gt;$A252))*($B252&lt;&gt;"")&gt;0,"; дубль БИН","")&amp;IF($H252&lt;0,"; кредитовый остаток","")&amp;IF(AND($C252="",$H252&gt;0),"; нет договора","")&amp;IF(AND($F252="",$H252&gt;0),"; нет срока оплаты","")&amp;IF(AND($F252&lt;&gt;"",$H252&gt;0),IF($F252&lt;EDATE('Старение'!$C$4,-36),"; срок оплаты больше 3 лет назад",""),""),3,200))</f>
        <v/>
      </c>
    </row>
    <row r="253">
      <c r="A253" s="11" t="n"/>
      <c r="B253" s="12" t="n"/>
      <c r="C253" s="11" t="n"/>
      <c r="D253" s="11" t="n"/>
      <c r="E253" s="13" t="n"/>
      <c r="F253" s="13" t="n"/>
      <c r="G253" s="14" t="n"/>
      <c r="H253" s="14" t="n"/>
      <c r="I253" s="10">
        <f>IF(OR($F253="",$H253=""),"",'Старение'!$C$4-$F253)</f>
        <v/>
      </c>
      <c r="J253" s="11">
        <f>IF($H253="","",IF($H253&lt;0,"аванс/переплата",IF($F253="","без срока",IF($I253&lt;=0,"не просрочено",IF($I253&lt;=30,"0–30",IF($I253&lt;=60,"31–60",IF($I253&lt;=90,"61–90","90+")))))))</f>
        <v/>
      </c>
      <c r="K253" s="11">
        <f>IF($A253="","",MID(IF(SUMPRODUCT(($B$6:$B$505=$B253)*($A$6:$A$505&lt;&gt;$A253))*($B253&lt;&gt;"")&gt;0,"; дубль БИН","")&amp;IF($H253&lt;0,"; кредитовый остаток","")&amp;IF(AND($C253="",$H253&gt;0),"; нет договора","")&amp;IF(AND($F253="",$H253&gt;0),"; нет срока оплаты","")&amp;IF(AND($F253&lt;&gt;"",$H253&gt;0),IF($F253&lt;EDATE('Старение'!$C$4,-36),"; срок оплаты больше 3 лет назад",""),""),3,200))</f>
        <v/>
      </c>
    </row>
    <row r="254">
      <c r="A254" s="11" t="n"/>
      <c r="B254" s="12" t="n"/>
      <c r="C254" s="11" t="n"/>
      <c r="D254" s="11" t="n"/>
      <c r="E254" s="13" t="n"/>
      <c r="F254" s="13" t="n"/>
      <c r="G254" s="14" t="n"/>
      <c r="H254" s="14" t="n"/>
      <c r="I254" s="10">
        <f>IF(OR($F254="",$H254=""),"",'Старение'!$C$4-$F254)</f>
        <v/>
      </c>
      <c r="J254" s="11">
        <f>IF($H254="","",IF($H254&lt;0,"аванс/переплата",IF($F254="","без срока",IF($I254&lt;=0,"не просрочено",IF($I254&lt;=30,"0–30",IF($I254&lt;=60,"31–60",IF($I254&lt;=90,"61–90","90+")))))))</f>
        <v/>
      </c>
      <c r="K254" s="11">
        <f>IF($A254="","",MID(IF(SUMPRODUCT(($B$6:$B$505=$B254)*($A$6:$A$505&lt;&gt;$A254))*($B254&lt;&gt;"")&gt;0,"; дубль БИН","")&amp;IF($H254&lt;0,"; кредитовый остаток","")&amp;IF(AND($C254="",$H254&gt;0),"; нет договора","")&amp;IF(AND($F254="",$H254&gt;0),"; нет срока оплаты","")&amp;IF(AND($F254&lt;&gt;"",$H254&gt;0),IF($F254&lt;EDATE('Старение'!$C$4,-36),"; срок оплаты больше 3 лет назад",""),""),3,200))</f>
        <v/>
      </c>
    </row>
    <row r="255">
      <c r="A255" s="11" t="n"/>
      <c r="B255" s="12" t="n"/>
      <c r="C255" s="11" t="n"/>
      <c r="D255" s="11" t="n"/>
      <c r="E255" s="13" t="n"/>
      <c r="F255" s="13" t="n"/>
      <c r="G255" s="14" t="n"/>
      <c r="H255" s="14" t="n"/>
      <c r="I255" s="10">
        <f>IF(OR($F255="",$H255=""),"",'Старение'!$C$4-$F255)</f>
        <v/>
      </c>
      <c r="J255" s="11">
        <f>IF($H255="","",IF($H255&lt;0,"аванс/переплата",IF($F255="","без срока",IF($I255&lt;=0,"не просрочено",IF($I255&lt;=30,"0–30",IF($I255&lt;=60,"31–60",IF($I255&lt;=90,"61–90","90+")))))))</f>
        <v/>
      </c>
      <c r="K255" s="11">
        <f>IF($A255="","",MID(IF(SUMPRODUCT(($B$6:$B$505=$B255)*($A$6:$A$505&lt;&gt;$A255))*($B255&lt;&gt;"")&gt;0,"; дубль БИН","")&amp;IF($H255&lt;0,"; кредитовый остаток","")&amp;IF(AND($C255="",$H255&gt;0),"; нет договора","")&amp;IF(AND($F255="",$H255&gt;0),"; нет срока оплаты","")&amp;IF(AND($F255&lt;&gt;"",$H255&gt;0),IF($F255&lt;EDATE('Старение'!$C$4,-36),"; срок оплаты больше 3 лет назад",""),""),3,200))</f>
        <v/>
      </c>
    </row>
    <row r="256">
      <c r="A256" s="11" t="n"/>
      <c r="B256" s="12" t="n"/>
      <c r="C256" s="11" t="n"/>
      <c r="D256" s="11" t="n"/>
      <c r="E256" s="13" t="n"/>
      <c r="F256" s="13" t="n"/>
      <c r="G256" s="14" t="n"/>
      <c r="H256" s="14" t="n"/>
      <c r="I256" s="10">
        <f>IF(OR($F256="",$H256=""),"",'Старение'!$C$4-$F256)</f>
        <v/>
      </c>
      <c r="J256" s="11">
        <f>IF($H256="","",IF($H256&lt;0,"аванс/переплата",IF($F256="","без срока",IF($I256&lt;=0,"не просрочено",IF($I256&lt;=30,"0–30",IF($I256&lt;=60,"31–60",IF($I256&lt;=90,"61–90","90+")))))))</f>
        <v/>
      </c>
      <c r="K256" s="11">
        <f>IF($A256="","",MID(IF(SUMPRODUCT(($B$6:$B$505=$B256)*($A$6:$A$505&lt;&gt;$A256))*($B256&lt;&gt;"")&gt;0,"; дубль БИН","")&amp;IF($H256&lt;0,"; кредитовый остаток","")&amp;IF(AND($C256="",$H256&gt;0),"; нет договора","")&amp;IF(AND($F256="",$H256&gt;0),"; нет срока оплаты","")&amp;IF(AND($F256&lt;&gt;"",$H256&gt;0),IF($F256&lt;EDATE('Старение'!$C$4,-36),"; срок оплаты больше 3 лет назад",""),""),3,200))</f>
        <v/>
      </c>
    </row>
    <row r="257">
      <c r="A257" s="11" t="n"/>
      <c r="B257" s="12" t="n"/>
      <c r="C257" s="11" t="n"/>
      <c r="D257" s="11" t="n"/>
      <c r="E257" s="13" t="n"/>
      <c r="F257" s="13" t="n"/>
      <c r="G257" s="14" t="n"/>
      <c r="H257" s="14" t="n"/>
      <c r="I257" s="10">
        <f>IF(OR($F257="",$H257=""),"",'Старение'!$C$4-$F257)</f>
        <v/>
      </c>
      <c r="J257" s="11">
        <f>IF($H257="","",IF($H257&lt;0,"аванс/переплата",IF($F257="","без срока",IF($I257&lt;=0,"не просрочено",IF($I257&lt;=30,"0–30",IF($I257&lt;=60,"31–60",IF($I257&lt;=90,"61–90","90+")))))))</f>
        <v/>
      </c>
      <c r="K257" s="11">
        <f>IF($A257="","",MID(IF(SUMPRODUCT(($B$6:$B$505=$B257)*($A$6:$A$505&lt;&gt;$A257))*($B257&lt;&gt;"")&gt;0,"; дубль БИН","")&amp;IF($H257&lt;0,"; кредитовый остаток","")&amp;IF(AND($C257="",$H257&gt;0),"; нет договора","")&amp;IF(AND($F257="",$H257&gt;0),"; нет срока оплаты","")&amp;IF(AND($F257&lt;&gt;"",$H257&gt;0),IF($F257&lt;EDATE('Старение'!$C$4,-36),"; срок оплаты больше 3 лет назад",""),""),3,200))</f>
        <v/>
      </c>
    </row>
    <row r="258">
      <c r="A258" s="11" t="n"/>
      <c r="B258" s="12" t="n"/>
      <c r="C258" s="11" t="n"/>
      <c r="D258" s="11" t="n"/>
      <c r="E258" s="13" t="n"/>
      <c r="F258" s="13" t="n"/>
      <c r="G258" s="14" t="n"/>
      <c r="H258" s="14" t="n"/>
      <c r="I258" s="10">
        <f>IF(OR($F258="",$H258=""),"",'Старение'!$C$4-$F258)</f>
        <v/>
      </c>
      <c r="J258" s="11">
        <f>IF($H258="","",IF($H258&lt;0,"аванс/переплата",IF($F258="","без срока",IF($I258&lt;=0,"не просрочено",IF($I258&lt;=30,"0–30",IF($I258&lt;=60,"31–60",IF($I258&lt;=90,"61–90","90+")))))))</f>
        <v/>
      </c>
      <c r="K258" s="11">
        <f>IF($A258="","",MID(IF(SUMPRODUCT(($B$6:$B$505=$B258)*($A$6:$A$505&lt;&gt;$A258))*($B258&lt;&gt;"")&gt;0,"; дубль БИН","")&amp;IF($H258&lt;0,"; кредитовый остаток","")&amp;IF(AND($C258="",$H258&gt;0),"; нет договора","")&amp;IF(AND($F258="",$H258&gt;0),"; нет срока оплаты","")&amp;IF(AND($F258&lt;&gt;"",$H258&gt;0),IF($F258&lt;EDATE('Старение'!$C$4,-36),"; срок оплаты больше 3 лет назад",""),""),3,200))</f>
        <v/>
      </c>
    </row>
    <row r="259">
      <c r="A259" s="11" t="n"/>
      <c r="B259" s="12" t="n"/>
      <c r="C259" s="11" t="n"/>
      <c r="D259" s="11" t="n"/>
      <c r="E259" s="13" t="n"/>
      <c r="F259" s="13" t="n"/>
      <c r="G259" s="14" t="n"/>
      <c r="H259" s="14" t="n"/>
      <c r="I259" s="10">
        <f>IF(OR($F259="",$H259=""),"",'Старение'!$C$4-$F259)</f>
        <v/>
      </c>
      <c r="J259" s="11">
        <f>IF($H259="","",IF($H259&lt;0,"аванс/переплата",IF($F259="","без срока",IF($I259&lt;=0,"не просрочено",IF($I259&lt;=30,"0–30",IF($I259&lt;=60,"31–60",IF($I259&lt;=90,"61–90","90+")))))))</f>
        <v/>
      </c>
      <c r="K259" s="11">
        <f>IF($A259="","",MID(IF(SUMPRODUCT(($B$6:$B$505=$B259)*($A$6:$A$505&lt;&gt;$A259))*($B259&lt;&gt;"")&gt;0,"; дубль БИН","")&amp;IF($H259&lt;0,"; кредитовый остаток","")&amp;IF(AND($C259="",$H259&gt;0),"; нет договора","")&amp;IF(AND($F259="",$H259&gt;0),"; нет срока оплаты","")&amp;IF(AND($F259&lt;&gt;"",$H259&gt;0),IF($F259&lt;EDATE('Старение'!$C$4,-36),"; срок оплаты больше 3 лет назад",""),""),3,200))</f>
        <v/>
      </c>
    </row>
    <row r="260">
      <c r="A260" s="11" t="n"/>
      <c r="B260" s="12" t="n"/>
      <c r="C260" s="11" t="n"/>
      <c r="D260" s="11" t="n"/>
      <c r="E260" s="13" t="n"/>
      <c r="F260" s="13" t="n"/>
      <c r="G260" s="14" t="n"/>
      <c r="H260" s="14" t="n"/>
      <c r="I260" s="10">
        <f>IF(OR($F260="",$H260=""),"",'Старение'!$C$4-$F260)</f>
        <v/>
      </c>
      <c r="J260" s="11">
        <f>IF($H260="","",IF($H260&lt;0,"аванс/переплата",IF($F260="","без срока",IF($I260&lt;=0,"не просрочено",IF($I260&lt;=30,"0–30",IF($I260&lt;=60,"31–60",IF($I260&lt;=90,"61–90","90+")))))))</f>
        <v/>
      </c>
      <c r="K260" s="11">
        <f>IF($A260="","",MID(IF(SUMPRODUCT(($B$6:$B$505=$B260)*($A$6:$A$505&lt;&gt;$A260))*($B260&lt;&gt;"")&gt;0,"; дубль БИН","")&amp;IF($H260&lt;0,"; кредитовый остаток","")&amp;IF(AND($C260="",$H260&gt;0),"; нет договора","")&amp;IF(AND($F260="",$H260&gt;0),"; нет срока оплаты","")&amp;IF(AND($F260&lt;&gt;"",$H260&gt;0),IF($F260&lt;EDATE('Старение'!$C$4,-36),"; срок оплаты больше 3 лет назад",""),""),3,200))</f>
        <v/>
      </c>
    </row>
    <row r="261">
      <c r="A261" s="11" t="n"/>
      <c r="B261" s="12" t="n"/>
      <c r="C261" s="11" t="n"/>
      <c r="D261" s="11" t="n"/>
      <c r="E261" s="13" t="n"/>
      <c r="F261" s="13" t="n"/>
      <c r="G261" s="14" t="n"/>
      <c r="H261" s="14" t="n"/>
      <c r="I261" s="10">
        <f>IF(OR($F261="",$H261=""),"",'Старение'!$C$4-$F261)</f>
        <v/>
      </c>
      <c r="J261" s="11">
        <f>IF($H261="","",IF($H261&lt;0,"аванс/переплата",IF($F261="","без срока",IF($I261&lt;=0,"не просрочено",IF($I261&lt;=30,"0–30",IF($I261&lt;=60,"31–60",IF($I261&lt;=90,"61–90","90+")))))))</f>
        <v/>
      </c>
      <c r="K261" s="11">
        <f>IF($A261="","",MID(IF(SUMPRODUCT(($B$6:$B$505=$B261)*($A$6:$A$505&lt;&gt;$A261))*($B261&lt;&gt;"")&gt;0,"; дубль БИН","")&amp;IF($H261&lt;0,"; кредитовый остаток","")&amp;IF(AND($C261="",$H261&gt;0),"; нет договора","")&amp;IF(AND($F261="",$H261&gt;0),"; нет срока оплаты","")&amp;IF(AND($F261&lt;&gt;"",$H261&gt;0),IF($F261&lt;EDATE('Старение'!$C$4,-36),"; срок оплаты больше 3 лет назад",""),""),3,200))</f>
        <v/>
      </c>
    </row>
    <row r="262">
      <c r="A262" s="11" t="n"/>
      <c r="B262" s="12" t="n"/>
      <c r="C262" s="11" t="n"/>
      <c r="D262" s="11" t="n"/>
      <c r="E262" s="13" t="n"/>
      <c r="F262" s="13" t="n"/>
      <c r="G262" s="14" t="n"/>
      <c r="H262" s="14" t="n"/>
      <c r="I262" s="10">
        <f>IF(OR($F262="",$H262=""),"",'Старение'!$C$4-$F262)</f>
        <v/>
      </c>
      <c r="J262" s="11">
        <f>IF($H262="","",IF($H262&lt;0,"аванс/переплата",IF($F262="","без срока",IF($I262&lt;=0,"не просрочено",IF($I262&lt;=30,"0–30",IF($I262&lt;=60,"31–60",IF($I262&lt;=90,"61–90","90+")))))))</f>
        <v/>
      </c>
      <c r="K262" s="11">
        <f>IF($A262="","",MID(IF(SUMPRODUCT(($B$6:$B$505=$B262)*($A$6:$A$505&lt;&gt;$A262))*($B262&lt;&gt;"")&gt;0,"; дубль БИН","")&amp;IF($H262&lt;0,"; кредитовый остаток","")&amp;IF(AND($C262="",$H262&gt;0),"; нет договора","")&amp;IF(AND($F262="",$H262&gt;0),"; нет срока оплаты","")&amp;IF(AND($F262&lt;&gt;"",$H262&gt;0),IF($F262&lt;EDATE('Старение'!$C$4,-36),"; срок оплаты больше 3 лет назад",""),""),3,200))</f>
        <v/>
      </c>
    </row>
    <row r="263">
      <c r="A263" s="11" t="n"/>
      <c r="B263" s="12" t="n"/>
      <c r="C263" s="11" t="n"/>
      <c r="D263" s="11" t="n"/>
      <c r="E263" s="13" t="n"/>
      <c r="F263" s="13" t="n"/>
      <c r="G263" s="14" t="n"/>
      <c r="H263" s="14" t="n"/>
      <c r="I263" s="10">
        <f>IF(OR($F263="",$H263=""),"",'Старение'!$C$4-$F263)</f>
        <v/>
      </c>
      <c r="J263" s="11">
        <f>IF($H263="","",IF($H263&lt;0,"аванс/переплата",IF($F263="","без срока",IF($I263&lt;=0,"не просрочено",IF($I263&lt;=30,"0–30",IF($I263&lt;=60,"31–60",IF($I263&lt;=90,"61–90","90+")))))))</f>
        <v/>
      </c>
      <c r="K263" s="11">
        <f>IF($A263="","",MID(IF(SUMPRODUCT(($B$6:$B$505=$B263)*($A$6:$A$505&lt;&gt;$A263))*($B263&lt;&gt;"")&gt;0,"; дубль БИН","")&amp;IF($H263&lt;0,"; кредитовый остаток","")&amp;IF(AND($C263="",$H263&gt;0),"; нет договора","")&amp;IF(AND($F263="",$H263&gt;0),"; нет срока оплаты","")&amp;IF(AND($F263&lt;&gt;"",$H263&gt;0),IF($F263&lt;EDATE('Старение'!$C$4,-36),"; срок оплаты больше 3 лет назад",""),""),3,200))</f>
        <v/>
      </c>
    </row>
    <row r="264">
      <c r="A264" s="11" t="n"/>
      <c r="B264" s="12" t="n"/>
      <c r="C264" s="11" t="n"/>
      <c r="D264" s="11" t="n"/>
      <c r="E264" s="13" t="n"/>
      <c r="F264" s="13" t="n"/>
      <c r="G264" s="14" t="n"/>
      <c r="H264" s="14" t="n"/>
      <c r="I264" s="10">
        <f>IF(OR($F264="",$H264=""),"",'Старение'!$C$4-$F264)</f>
        <v/>
      </c>
      <c r="J264" s="11">
        <f>IF($H264="","",IF($H264&lt;0,"аванс/переплата",IF($F264="","без срока",IF($I264&lt;=0,"не просрочено",IF($I264&lt;=30,"0–30",IF($I264&lt;=60,"31–60",IF($I264&lt;=90,"61–90","90+")))))))</f>
        <v/>
      </c>
      <c r="K264" s="11">
        <f>IF($A264="","",MID(IF(SUMPRODUCT(($B$6:$B$505=$B264)*($A$6:$A$505&lt;&gt;$A264))*($B264&lt;&gt;"")&gt;0,"; дубль БИН","")&amp;IF($H264&lt;0,"; кредитовый остаток","")&amp;IF(AND($C264="",$H264&gt;0),"; нет договора","")&amp;IF(AND($F264="",$H264&gt;0),"; нет срока оплаты","")&amp;IF(AND($F264&lt;&gt;"",$H264&gt;0),IF($F264&lt;EDATE('Старение'!$C$4,-36),"; срок оплаты больше 3 лет назад",""),""),3,200))</f>
        <v/>
      </c>
    </row>
    <row r="265">
      <c r="A265" s="11" t="n"/>
      <c r="B265" s="12" t="n"/>
      <c r="C265" s="11" t="n"/>
      <c r="D265" s="11" t="n"/>
      <c r="E265" s="13" t="n"/>
      <c r="F265" s="13" t="n"/>
      <c r="G265" s="14" t="n"/>
      <c r="H265" s="14" t="n"/>
      <c r="I265" s="10">
        <f>IF(OR($F265="",$H265=""),"",'Старение'!$C$4-$F265)</f>
        <v/>
      </c>
      <c r="J265" s="11">
        <f>IF($H265="","",IF($H265&lt;0,"аванс/переплата",IF($F265="","без срока",IF($I265&lt;=0,"не просрочено",IF($I265&lt;=30,"0–30",IF($I265&lt;=60,"31–60",IF($I265&lt;=90,"61–90","90+")))))))</f>
        <v/>
      </c>
      <c r="K265" s="11">
        <f>IF($A265="","",MID(IF(SUMPRODUCT(($B$6:$B$505=$B265)*($A$6:$A$505&lt;&gt;$A265))*($B265&lt;&gt;"")&gt;0,"; дубль БИН","")&amp;IF($H265&lt;0,"; кредитовый остаток","")&amp;IF(AND($C265="",$H265&gt;0),"; нет договора","")&amp;IF(AND($F265="",$H265&gt;0),"; нет срока оплаты","")&amp;IF(AND($F265&lt;&gt;"",$H265&gt;0),IF($F265&lt;EDATE('Старение'!$C$4,-36),"; срок оплаты больше 3 лет назад",""),""),3,200))</f>
        <v/>
      </c>
    </row>
    <row r="266">
      <c r="A266" s="11" t="n"/>
      <c r="B266" s="12" t="n"/>
      <c r="C266" s="11" t="n"/>
      <c r="D266" s="11" t="n"/>
      <c r="E266" s="13" t="n"/>
      <c r="F266" s="13" t="n"/>
      <c r="G266" s="14" t="n"/>
      <c r="H266" s="14" t="n"/>
      <c r="I266" s="10">
        <f>IF(OR($F266="",$H266=""),"",'Старение'!$C$4-$F266)</f>
        <v/>
      </c>
      <c r="J266" s="11">
        <f>IF($H266="","",IF($H266&lt;0,"аванс/переплата",IF($F266="","без срока",IF($I266&lt;=0,"не просрочено",IF($I266&lt;=30,"0–30",IF($I266&lt;=60,"31–60",IF($I266&lt;=90,"61–90","90+")))))))</f>
        <v/>
      </c>
      <c r="K266" s="11">
        <f>IF($A266="","",MID(IF(SUMPRODUCT(($B$6:$B$505=$B266)*($A$6:$A$505&lt;&gt;$A266))*($B266&lt;&gt;"")&gt;0,"; дубль БИН","")&amp;IF($H266&lt;0,"; кредитовый остаток","")&amp;IF(AND($C266="",$H266&gt;0),"; нет договора","")&amp;IF(AND($F266="",$H266&gt;0),"; нет срока оплаты","")&amp;IF(AND($F266&lt;&gt;"",$H266&gt;0),IF($F266&lt;EDATE('Старение'!$C$4,-36),"; срок оплаты больше 3 лет назад",""),""),3,200))</f>
        <v/>
      </c>
    </row>
    <row r="267">
      <c r="A267" s="11" t="n"/>
      <c r="B267" s="12" t="n"/>
      <c r="C267" s="11" t="n"/>
      <c r="D267" s="11" t="n"/>
      <c r="E267" s="13" t="n"/>
      <c r="F267" s="13" t="n"/>
      <c r="G267" s="14" t="n"/>
      <c r="H267" s="14" t="n"/>
      <c r="I267" s="10">
        <f>IF(OR($F267="",$H267=""),"",'Старение'!$C$4-$F267)</f>
        <v/>
      </c>
      <c r="J267" s="11">
        <f>IF($H267="","",IF($H267&lt;0,"аванс/переплата",IF($F267="","без срока",IF($I267&lt;=0,"не просрочено",IF($I267&lt;=30,"0–30",IF($I267&lt;=60,"31–60",IF($I267&lt;=90,"61–90","90+")))))))</f>
        <v/>
      </c>
      <c r="K267" s="11">
        <f>IF($A267="","",MID(IF(SUMPRODUCT(($B$6:$B$505=$B267)*($A$6:$A$505&lt;&gt;$A267))*($B267&lt;&gt;"")&gt;0,"; дубль БИН","")&amp;IF($H267&lt;0,"; кредитовый остаток","")&amp;IF(AND($C267="",$H267&gt;0),"; нет договора","")&amp;IF(AND($F267="",$H267&gt;0),"; нет срока оплаты","")&amp;IF(AND($F267&lt;&gt;"",$H267&gt;0),IF($F267&lt;EDATE('Старение'!$C$4,-36),"; срок оплаты больше 3 лет назад",""),""),3,200))</f>
        <v/>
      </c>
    </row>
    <row r="268">
      <c r="A268" s="11" t="n"/>
      <c r="B268" s="12" t="n"/>
      <c r="C268" s="11" t="n"/>
      <c r="D268" s="11" t="n"/>
      <c r="E268" s="13" t="n"/>
      <c r="F268" s="13" t="n"/>
      <c r="G268" s="14" t="n"/>
      <c r="H268" s="14" t="n"/>
      <c r="I268" s="10">
        <f>IF(OR($F268="",$H268=""),"",'Старение'!$C$4-$F268)</f>
        <v/>
      </c>
      <c r="J268" s="11">
        <f>IF($H268="","",IF($H268&lt;0,"аванс/переплата",IF($F268="","без срока",IF($I268&lt;=0,"не просрочено",IF($I268&lt;=30,"0–30",IF($I268&lt;=60,"31–60",IF($I268&lt;=90,"61–90","90+")))))))</f>
        <v/>
      </c>
      <c r="K268" s="11">
        <f>IF($A268="","",MID(IF(SUMPRODUCT(($B$6:$B$505=$B268)*($A$6:$A$505&lt;&gt;$A268))*($B268&lt;&gt;"")&gt;0,"; дубль БИН","")&amp;IF($H268&lt;0,"; кредитовый остаток","")&amp;IF(AND($C268="",$H268&gt;0),"; нет договора","")&amp;IF(AND($F268="",$H268&gt;0),"; нет срока оплаты","")&amp;IF(AND($F268&lt;&gt;"",$H268&gt;0),IF($F268&lt;EDATE('Старение'!$C$4,-36),"; срок оплаты больше 3 лет назад",""),""),3,200))</f>
        <v/>
      </c>
    </row>
    <row r="269">
      <c r="A269" s="11" t="n"/>
      <c r="B269" s="12" t="n"/>
      <c r="C269" s="11" t="n"/>
      <c r="D269" s="11" t="n"/>
      <c r="E269" s="13" t="n"/>
      <c r="F269" s="13" t="n"/>
      <c r="G269" s="14" t="n"/>
      <c r="H269" s="14" t="n"/>
      <c r="I269" s="10">
        <f>IF(OR($F269="",$H269=""),"",'Старение'!$C$4-$F269)</f>
        <v/>
      </c>
      <c r="J269" s="11">
        <f>IF($H269="","",IF($H269&lt;0,"аванс/переплата",IF($F269="","без срока",IF($I269&lt;=0,"не просрочено",IF($I269&lt;=30,"0–30",IF($I269&lt;=60,"31–60",IF($I269&lt;=90,"61–90","90+")))))))</f>
        <v/>
      </c>
      <c r="K269" s="11">
        <f>IF($A269="","",MID(IF(SUMPRODUCT(($B$6:$B$505=$B269)*($A$6:$A$505&lt;&gt;$A269))*($B269&lt;&gt;"")&gt;0,"; дубль БИН","")&amp;IF($H269&lt;0,"; кредитовый остаток","")&amp;IF(AND($C269="",$H269&gt;0),"; нет договора","")&amp;IF(AND($F269="",$H269&gt;0),"; нет срока оплаты","")&amp;IF(AND($F269&lt;&gt;"",$H269&gt;0),IF($F269&lt;EDATE('Старение'!$C$4,-36),"; срок оплаты больше 3 лет назад",""),""),3,200))</f>
        <v/>
      </c>
    </row>
    <row r="270">
      <c r="A270" s="11" t="n"/>
      <c r="B270" s="12" t="n"/>
      <c r="C270" s="11" t="n"/>
      <c r="D270" s="11" t="n"/>
      <c r="E270" s="13" t="n"/>
      <c r="F270" s="13" t="n"/>
      <c r="G270" s="14" t="n"/>
      <c r="H270" s="14" t="n"/>
      <c r="I270" s="10">
        <f>IF(OR($F270="",$H270=""),"",'Старение'!$C$4-$F270)</f>
        <v/>
      </c>
      <c r="J270" s="11">
        <f>IF($H270="","",IF($H270&lt;0,"аванс/переплата",IF($F270="","без срока",IF($I270&lt;=0,"не просрочено",IF($I270&lt;=30,"0–30",IF($I270&lt;=60,"31–60",IF($I270&lt;=90,"61–90","90+")))))))</f>
        <v/>
      </c>
      <c r="K270" s="11">
        <f>IF($A270="","",MID(IF(SUMPRODUCT(($B$6:$B$505=$B270)*($A$6:$A$505&lt;&gt;$A270))*($B270&lt;&gt;"")&gt;0,"; дубль БИН","")&amp;IF($H270&lt;0,"; кредитовый остаток","")&amp;IF(AND($C270="",$H270&gt;0),"; нет договора","")&amp;IF(AND($F270="",$H270&gt;0),"; нет срока оплаты","")&amp;IF(AND($F270&lt;&gt;"",$H270&gt;0),IF($F270&lt;EDATE('Старение'!$C$4,-36),"; срок оплаты больше 3 лет назад",""),""),3,200))</f>
        <v/>
      </c>
    </row>
    <row r="271">
      <c r="A271" s="11" t="n"/>
      <c r="B271" s="12" t="n"/>
      <c r="C271" s="11" t="n"/>
      <c r="D271" s="11" t="n"/>
      <c r="E271" s="13" t="n"/>
      <c r="F271" s="13" t="n"/>
      <c r="G271" s="14" t="n"/>
      <c r="H271" s="14" t="n"/>
      <c r="I271" s="10">
        <f>IF(OR($F271="",$H271=""),"",'Старение'!$C$4-$F271)</f>
        <v/>
      </c>
      <c r="J271" s="11">
        <f>IF($H271="","",IF($H271&lt;0,"аванс/переплата",IF($F271="","без срока",IF($I271&lt;=0,"не просрочено",IF($I271&lt;=30,"0–30",IF($I271&lt;=60,"31–60",IF($I271&lt;=90,"61–90","90+")))))))</f>
        <v/>
      </c>
      <c r="K271" s="11">
        <f>IF($A271="","",MID(IF(SUMPRODUCT(($B$6:$B$505=$B271)*($A$6:$A$505&lt;&gt;$A271))*($B271&lt;&gt;"")&gt;0,"; дубль БИН","")&amp;IF($H271&lt;0,"; кредитовый остаток","")&amp;IF(AND($C271="",$H271&gt;0),"; нет договора","")&amp;IF(AND($F271="",$H271&gt;0),"; нет срока оплаты","")&amp;IF(AND($F271&lt;&gt;"",$H271&gt;0),IF($F271&lt;EDATE('Старение'!$C$4,-36),"; срок оплаты больше 3 лет назад",""),""),3,200))</f>
        <v/>
      </c>
    </row>
    <row r="272">
      <c r="A272" s="11" t="n"/>
      <c r="B272" s="12" t="n"/>
      <c r="C272" s="11" t="n"/>
      <c r="D272" s="11" t="n"/>
      <c r="E272" s="13" t="n"/>
      <c r="F272" s="13" t="n"/>
      <c r="G272" s="14" t="n"/>
      <c r="H272" s="14" t="n"/>
      <c r="I272" s="10">
        <f>IF(OR($F272="",$H272=""),"",'Старение'!$C$4-$F272)</f>
        <v/>
      </c>
      <c r="J272" s="11">
        <f>IF($H272="","",IF($H272&lt;0,"аванс/переплата",IF($F272="","без срока",IF($I272&lt;=0,"не просрочено",IF($I272&lt;=30,"0–30",IF($I272&lt;=60,"31–60",IF($I272&lt;=90,"61–90","90+")))))))</f>
        <v/>
      </c>
      <c r="K272" s="11">
        <f>IF($A272="","",MID(IF(SUMPRODUCT(($B$6:$B$505=$B272)*($A$6:$A$505&lt;&gt;$A272))*($B272&lt;&gt;"")&gt;0,"; дубль БИН","")&amp;IF($H272&lt;0,"; кредитовый остаток","")&amp;IF(AND($C272="",$H272&gt;0),"; нет договора","")&amp;IF(AND($F272="",$H272&gt;0),"; нет срока оплаты","")&amp;IF(AND($F272&lt;&gt;"",$H272&gt;0),IF($F272&lt;EDATE('Старение'!$C$4,-36),"; срок оплаты больше 3 лет назад",""),""),3,200))</f>
        <v/>
      </c>
    </row>
    <row r="273">
      <c r="A273" s="11" t="n"/>
      <c r="B273" s="12" t="n"/>
      <c r="C273" s="11" t="n"/>
      <c r="D273" s="11" t="n"/>
      <c r="E273" s="13" t="n"/>
      <c r="F273" s="13" t="n"/>
      <c r="G273" s="14" t="n"/>
      <c r="H273" s="14" t="n"/>
      <c r="I273" s="10">
        <f>IF(OR($F273="",$H273=""),"",'Старение'!$C$4-$F273)</f>
        <v/>
      </c>
      <c r="J273" s="11">
        <f>IF($H273="","",IF($H273&lt;0,"аванс/переплата",IF($F273="","без срока",IF($I273&lt;=0,"не просрочено",IF($I273&lt;=30,"0–30",IF($I273&lt;=60,"31–60",IF($I273&lt;=90,"61–90","90+")))))))</f>
        <v/>
      </c>
      <c r="K273" s="11">
        <f>IF($A273="","",MID(IF(SUMPRODUCT(($B$6:$B$505=$B273)*($A$6:$A$505&lt;&gt;$A273))*($B273&lt;&gt;"")&gt;0,"; дубль БИН","")&amp;IF($H273&lt;0,"; кредитовый остаток","")&amp;IF(AND($C273="",$H273&gt;0),"; нет договора","")&amp;IF(AND($F273="",$H273&gt;0),"; нет срока оплаты","")&amp;IF(AND($F273&lt;&gt;"",$H273&gt;0),IF($F273&lt;EDATE('Старение'!$C$4,-36),"; срок оплаты больше 3 лет назад",""),""),3,200))</f>
        <v/>
      </c>
    </row>
    <row r="274">
      <c r="A274" s="11" t="n"/>
      <c r="B274" s="12" t="n"/>
      <c r="C274" s="11" t="n"/>
      <c r="D274" s="11" t="n"/>
      <c r="E274" s="13" t="n"/>
      <c r="F274" s="13" t="n"/>
      <c r="G274" s="14" t="n"/>
      <c r="H274" s="14" t="n"/>
      <c r="I274" s="10">
        <f>IF(OR($F274="",$H274=""),"",'Старение'!$C$4-$F274)</f>
        <v/>
      </c>
      <c r="J274" s="11">
        <f>IF($H274="","",IF($H274&lt;0,"аванс/переплата",IF($F274="","без срока",IF($I274&lt;=0,"не просрочено",IF($I274&lt;=30,"0–30",IF($I274&lt;=60,"31–60",IF($I274&lt;=90,"61–90","90+")))))))</f>
        <v/>
      </c>
      <c r="K274" s="11">
        <f>IF($A274="","",MID(IF(SUMPRODUCT(($B$6:$B$505=$B274)*($A$6:$A$505&lt;&gt;$A274))*($B274&lt;&gt;"")&gt;0,"; дубль БИН","")&amp;IF($H274&lt;0,"; кредитовый остаток","")&amp;IF(AND($C274="",$H274&gt;0),"; нет договора","")&amp;IF(AND($F274="",$H274&gt;0),"; нет срока оплаты","")&amp;IF(AND($F274&lt;&gt;"",$H274&gt;0),IF($F274&lt;EDATE('Старение'!$C$4,-36),"; срок оплаты больше 3 лет назад",""),""),3,200))</f>
        <v/>
      </c>
    </row>
    <row r="275">
      <c r="A275" s="11" t="n"/>
      <c r="B275" s="12" t="n"/>
      <c r="C275" s="11" t="n"/>
      <c r="D275" s="11" t="n"/>
      <c r="E275" s="13" t="n"/>
      <c r="F275" s="13" t="n"/>
      <c r="G275" s="14" t="n"/>
      <c r="H275" s="14" t="n"/>
      <c r="I275" s="10">
        <f>IF(OR($F275="",$H275=""),"",'Старение'!$C$4-$F275)</f>
        <v/>
      </c>
      <c r="J275" s="11">
        <f>IF($H275="","",IF($H275&lt;0,"аванс/переплата",IF($F275="","без срока",IF($I275&lt;=0,"не просрочено",IF($I275&lt;=30,"0–30",IF($I275&lt;=60,"31–60",IF($I275&lt;=90,"61–90","90+")))))))</f>
        <v/>
      </c>
      <c r="K275" s="11">
        <f>IF($A275="","",MID(IF(SUMPRODUCT(($B$6:$B$505=$B275)*($A$6:$A$505&lt;&gt;$A275))*($B275&lt;&gt;"")&gt;0,"; дубль БИН","")&amp;IF($H275&lt;0,"; кредитовый остаток","")&amp;IF(AND($C275="",$H275&gt;0),"; нет договора","")&amp;IF(AND($F275="",$H275&gt;0),"; нет срока оплаты","")&amp;IF(AND($F275&lt;&gt;"",$H275&gt;0),IF($F275&lt;EDATE('Старение'!$C$4,-36),"; срок оплаты больше 3 лет назад",""),""),3,200))</f>
        <v/>
      </c>
    </row>
    <row r="276">
      <c r="A276" s="11" t="n"/>
      <c r="B276" s="12" t="n"/>
      <c r="C276" s="11" t="n"/>
      <c r="D276" s="11" t="n"/>
      <c r="E276" s="13" t="n"/>
      <c r="F276" s="13" t="n"/>
      <c r="G276" s="14" t="n"/>
      <c r="H276" s="14" t="n"/>
      <c r="I276" s="10">
        <f>IF(OR($F276="",$H276=""),"",'Старение'!$C$4-$F276)</f>
        <v/>
      </c>
      <c r="J276" s="11">
        <f>IF($H276="","",IF($H276&lt;0,"аванс/переплата",IF($F276="","без срока",IF($I276&lt;=0,"не просрочено",IF($I276&lt;=30,"0–30",IF($I276&lt;=60,"31–60",IF($I276&lt;=90,"61–90","90+")))))))</f>
        <v/>
      </c>
      <c r="K276" s="11">
        <f>IF($A276="","",MID(IF(SUMPRODUCT(($B$6:$B$505=$B276)*($A$6:$A$505&lt;&gt;$A276))*($B276&lt;&gt;"")&gt;0,"; дубль БИН","")&amp;IF($H276&lt;0,"; кредитовый остаток","")&amp;IF(AND($C276="",$H276&gt;0),"; нет договора","")&amp;IF(AND($F276="",$H276&gt;0),"; нет срока оплаты","")&amp;IF(AND($F276&lt;&gt;"",$H276&gt;0),IF($F276&lt;EDATE('Старение'!$C$4,-36),"; срок оплаты больше 3 лет назад",""),""),3,200))</f>
        <v/>
      </c>
    </row>
    <row r="277">
      <c r="A277" s="11" t="n"/>
      <c r="B277" s="12" t="n"/>
      <c r="C277" s="11" t="n"/>
      <c r="D277" s="11" t="n"/>
      <c r="E277" s="13" t="n"/>
      <c r="F277" s="13" t="n"/>
      <c r="G277" s="14" t="n"/>
      <c r="H277" s="14" t="n"/>
      <c r="I277" s="10">
        <f>IF(OR($F277="",$H277=""),"",'Старение'!$C$4-$F277)</f>
        <v/>
      </c>
      <c r="J277" s="11">
        <f>IF($H277="","",IF($H277&lt;0,"аванс/переплата",IF($F277="","без срока",IF($I277&lt;=0,"не просрочено",IF($I277&lt;=30,"0–30",IF($I277&lt;=60,"31–60",IF($I277&lt;=90,"61–90","90+")))))))</f>
        <v/>
      </c>
      <c r="K277" s="11">
        <f>IF($A277="","",MID(IF(SUMPRODUCT(($B$6:$B$505=$B277)*($A$6:$A$505&lt;&gt;$A277))*($B277&lt;&gt;"")&gt;0,"; дубль БИН","")&amp;IF($H277&lt;0,"; кредитовый остаток","")&amp;IF(AND($C277="",$H277&gt;0),"; нет договора","")&amp;IF(AND($F277="",$H277&gt;0),"; нет срока оплаты","")&amp;IF(AND($F277&lt;&gt;"",$H277&gt;0),IF($F277&lt;EDATE('Старение'!$C$4,-36),"; срок оплаты больше 3 лет назад",""),""),3,200))</f>
        <v/>
      </c>
    </row>
    <row r="278">
      <c r="A278" s="11" t="n"/>
      <c r="B278" s="12" t="n"/>
      <c r="C278" s="11" t="n"/>
      <c r="D278" s="11" t="n"/>
      <c r="E278" s="13" t="n"/>
      <c r="F278" s="13" t="n"/>
      <c r="G278" s="14" t="n"/>
      <c r="H278" s="14" t="n"/>
      <c r="I278" s="10">
        <f>IF(OR($F278="",$H278=""),"",'Старение'!$C$4-$F278)</f>
        <v/>
      </c>
      <c r="J278" s="11">
        <f>IF($H278="","",IF($H278&lt;0,"аванс/переплата",IF($F278="","без срока",IF($I278&lt;=0,"не просрочено",IF($I278&lt;=30,"0–30",IF($I278&lt;=60,"31–60",IF($I278&lt;=90,"61–90","90+")))))))</f>
        <v/>
      </c>
      <c r="K278" s="11">
        <f>IF($A278="","",MID(IF(SUMPRODUCT(($B$6:$B$505=$B278)*($A$6:$A$505&lt;&gt;$A278))*($B278&lt;&gt;"")&gt;0,"; дубль БИН","")&amp;IF($H278&lt;0,"; кредитовый остаток","")&amp;IF(AND($C278="",$H278&gt;0),"; нет договора","")&amp;IF(AND($F278="",$H278&gt;0),"; нет срока оплаты","")&amp;IF(AND($F278&lt;&gt;"",$H278&gt;0),IF($F278&lt;EDATE('Старение'!$C$4,-36),"; срок оплаты больше 3 лет назад",""),""),3,200))</f>
        <v/>
      </c>
    </row>
    <row r="279">
      <c r="A279" s="11" t="n"/>
      <c r="B279" s="12" t="n"/>
      <c r="C279" s="11" t="n"/>
      <c r="D279" s="11" t="n"/>
      <c r="E279" s="13" t="n"/>
      <c r="F279" s="13" t="n"/>
      <c r="G279" s="14" t="n"/>
      <c r="H279" s="14" t="n"/>
      <c r="I279" s="10">
        <f>IF(OR($F279="",$H279=""),"",'Старение'!$C$4-$F279)</f>
        <v/>
      </c>
      <c r="J279" s="11">
        <f>IF($H279="","",IF($H279&lt;0,"аванс/переплата",IF($F279="","без срока",IF($I279&lt;=0,"не просрочено",IF($I279&lt;=30,"0–30",IF($I279&lt;=60,"31–60",IF($I279&lt;=90,"61–90","90+")))))))</f>
        <v/>
      </c>
      <c r="K279" s="11">
        <f>IF($A279="","",MID(IF(SUMPRODUCT(($B$6:$B$505=$B279)*($A$6:$A$505&lt;&gt;$A279))*($B279&lt;&gt;"")&gt;0,"; дубль БИН","")&amp;IF($H279&lt;0,"; кредитовый остаток","")&amp;IF(AND($C279="",$H279&gt;0),"; нет договора","")&amp;IF(AND($F279="",$H279&gt;0),"; нет срока оплаты","")&amp;IF(AND($F279&lt;&gt;"",$H279&gt;0),IF($F279&lt;EDATE('Старение'!$C$4,-36),"; срок оплаты больше 3 лет назад",""),""),3,200))</f>
        <v/>
      </c>
    </row>
    <row r="280">
      <c r="A280" s="11" t="n"/>
      <c r="B280" s="12" t="n"/>
      <c r="C280" s="11" t="n"/>
      <c r="D280" s="11" t="n"/>
      <c r="E280" s="13" t="n"/>
      <c r="F280" s="13" t="n"/>
      <c r="G280" s="14" t="n"/>
      <c r="H280" s="14" t="n"/>
      <c r="I280" s="10">
        <f>IF(OR($F280="",$H280=""),"",'Старение'!$C$4-$F280)</f>
        <v/>
      </c>
      <c r="J280" s="11">
        <f>IF($H280="","",IF($H280&lt;0,"аванс/переплата",IF($F280="","без срока",IF($I280&lt;=0,"не просрочено",IF($I280&lt;=30,"0–30",IF($I280&lt;=60,"31–60",IF($I280&lt;=90,"61–90","90+")))))))</f>
        <v/>
      </c>
      <c r="K280" s="11">
        <f>IF($A280="","",MID(IF(SUMPRODUCT(($B$6:$B$505=$B280)*($A$6:$A$505&lt;&gt;$A280))*($B280&lt;&gt;"")&gt;0,"; дубль БИН","")&amp;IF($H280&lt;0,"; кредитовый остаток","")&amp;IF(AND($C280="",$H280&gt;0),"; нет договора","")&amp;IF(AND($F280="",$H280&gt;0),"; нет срока оплаты","")&amp;IF(AND($F280&lt;&gt;"",$H280&gt;0),IF($F280&lt;EDATE('Старение'!$C$4,-36),"; срок оплаты больше 3 лет назад",""),""),3,200))</f>
        <v/>
      </c>
    </row>
    <row r="281">
      <c r="A281" s="11" t="n"/>
      <c r="B281" s="12" t="n"/>
      <c r="C281" s="11" t="n"/>
      <c r="D281" s="11" t="n"/>
      <c r="E281" s="13" t="n"/>
      <c r="F281" s="13" t="n"/>
      <c r="G281" s="14" t="n"/>
      <c r="H281" s="14" t="n"/>
      <c r="I281" s="10">
        <f>IF(OR($F281="",$H281=""),"",'Старение'!$C$4-$F281)</f>
        <v/>
      </c>
      <c r="J281" s="11">
        <f>IF($H281="","",IF($H281&lt;0,"аванс/переплата",IF($F281="","без срока",IF($I281&lt;=0,"не просрочено",IF($I281&lt;=30,"0–30",IF($I281&lt;=60,"31–60",IF($I281&lt;=90,"61–90","90+")))))))</f>
        <v/>
      </c>
      <c r="K281" s="11">
        <f>IF($A281="","",MID(IF(SUMPRODUCT(($B$6:$B$505=$B281)*($A$6:$A$505&lt;&gt;$A281))*($B281&lt;&gt;"")&gt;0,"; дубль БИН","")&amp;IF($H281&lt;0,"; кредитовый остаток","")&amp;IF(AND($C281="",$H281&gt;0),"; нет договора","")&amp;IF(AND($F281="",$H281&gt;0),"; нет срока оплаты","")&amp;IF(AND($F281&lt;&gt;"",$H281&gt;0),IF($F281&lt;EDATE('Старение'!$C$4,-36),"; срок оплаты больше 3 лет назад",""),""),3,200))</f>
        <v/>
      </c>
    </row>
    <row r="282">
      <c r="A282" s="11" t="n"/>
      <c r="B282" s="12" t="n"/>
      <c r="C282" s="11" t="n"/>
      <c r="D282" s="11" t="n"/>
      <c r="E282" s="13" t="n"/>
      <c r="F282" s="13" t="n"/>
      <c r="G282" s="14" t="n"/>
      <c r="H282" s="14" t="n"/>
      <c r="I282" s="10">
        <f>IF(OR($F282="",$H282=""),"",'Старение'!$C$4-$F282)</f>
        <v/>
      </c>
      <c r="J282" s="11">
        <f>IF($H282="","",IF($H282&lt;0,"аванс/переплата",IF($F282="","без срока",IF($I282&lt;=0,"не просрочено",IF($I282&lt;=30,"0–30",IF($I282&lt;=60,"31–60",IF($I282&lt;=90,"61–90","90+")))))))</f>
        <v/>
      </c>
      <c r="K282" s="11">
        <f>IF($A282="","",MID(IF(SUMPRODUCT(($B$6:$B$505=$B282)*($A$6:$A$505&lt;&gt;$A282))*($B282&lt;&gt;"")&gt;0,"; дубль БИН","")&amp;IF($H282&lt;0,"; кредитовый остаток","")&amp;IF(AND($C282="",$H282&gt;0),"; нет договора","")&amp;IF(AND($F282="",$H282&gt;0),"; нет срока оплаты","")&amp;IF(AND($F282&lt;&gt;"",$H282&gt;0),IF($F282&lt;EDATE('Старение'!$C$4,-36),"; срок оплаты больше 3 лет назад",""),""),3,200))</f>
        <v/>
      </c>
    </row>
    <row r="283">
      <c r="A283" s="11" t="n"/>
      <c r="B283" s="12" t="n"/>
      <c r="C283" s="11" t="n"/>
      <c r="D283" s="11" t="n"/>
      <c r="E283" s="13" t="n"/>
      <c r="F283" s="13" t="n"/>
      <c r="G283" s="14" t="n"/>
      <c r="H283" s="14" t="n"/>
      <c r="I283" s="10">
        <f>IF(OR($F283="",$H283=""),"",'Старение'!$C$4-$F283)</f>
        <v/>
      </c>
      <c r="J283" s="11">
        <f>IF($H283="","",IF($H283&lt;0,"аванс/переплата",IF($F283="","без срока",IF($I283&lt;=0,"не просрочено",IF($I283&lt;=30,"0–30",IF($I283&lt;=60,"31–60",IF($I283&lt;=90,"61–90","90+")))))))</f>
        <v/>
      </c>
      <c r="K283" s="11">
        <f>IF($A283="","",MID(IF(SUMPRODUCT(($B$6:$B$505=$B283)*($A$6:$A$505&lt;&gt;$A283))*($B283&lt;&gt;"")&gt;0,"; дубль БИН","")&amp;IF($H283&lt;0,"; кредитовый остаток","")&amp;IF(AND($C283="",$H283&gt;0),"; нет договора","")&amp;IF(AND($F283="",$H283&gt;0),"; нет срока оплаты","")&amp;IF(AND($F283&lt;&gt;"",$H283&gt;0),IF($F283&lt;EDATE('Старение'!$C$4,-36),"; срок оплаты больше 3 лет назад",""),""),3,200))</f>
        <v/>
      </c>
    </row>
    <row r="284">
      <c r="A284" s="11" t="n"/>
      <c r="B284" s="12" t="n"/>
      <c r="C284" s="11" t="n"/>
      <c r="D284" s="11" t="n"/>
      <c r="E284" s="13" t="n"/>
      <c r="F284" s="13" t="n"/>
      <c r="G284" s="14" t="n"/>
      <c r="H284" s="14" t="n"/>
      <c r="I284" s="10">
        <f>IF(OR($F284="",$H284=""),"",'Старение'!$C$4-$F284)</f>
        <v/>
      </c>
      <c r="J284" s="11">
        <f>IF($H284="","",IF($H284&lt;0,"аванс/переплата",IF($F284="","без срока",IF($I284&lt;=0,"не просрочено",IF($I284&lt;=30,"0–30",IF($I284&lt;=60,"31–60",IF($I284&lt;=90,"61–90","90+")))))))</f>
        <v/>
      </c>
      <c r="K284" s="11">
        <f>IF($A284="","",MID(IF(SUMPRODUCT(($B$6:$B$505=$B284)*($A$6:$A$505&lt;&gt;$A284))*($B284&lt;&gt;"")&gt;0,"; дубль БИН","")&amp;IF($H284&lt;0,"; кредитовый остаток","")&amp;IF(AND($C284="",$H284&gt;0),"; нет договора","")&amp;IF(AND($F284="",$H284&gt;0),"; нет срока оплаты","")&amp;IF(AND($F284&lt;&gt;"",$H284&gt;0),IF($F284&lt;EDATE('Старение'!$C$4,-36),"; срок оплаты больше 3 лет назад",""),""),3,200))</f>
        <v/>
      </c>
    </row>
    <row r="285">
      <c r="A285" s="11" t="n"/>
      <c r="B285" s="12" t="n"/>
      <c r="C285" s="11" t="n"/>
      <c r="D285" s="11" t="n"/>
      <c r="E285" s="13" t="n"/>
      <c r="F285" s="13" t="n"/>
      <c r="G285" s="14" t="n"/>
      <c r="H285" s="14" t="n"/>
      <c r="I285" s="10">
        <f>IF(OR($F285="",$H285=""),"",'Старение'!$C$4-$F285)</f>
        <v/>
      </c>
      <c r="J285" s="11">
        <f>IF($H285="","",IF($H285&lt;0,"аванс/переплата",IF($F285="","без срока",IF($I285&lt;=0,"не просрочено",IF($I285&lt;=30,"0–30",IF($I285&lt;=60,"31–60",IF($I285&lt;=90,"61–90","90+")))))))</f>
        <v/>
      </c>
      <c r="K285" s="11">
        <f>IF($A285="","",MID(IF(SUMPRODUCT(($B$6:$B$505=$B285)*($A$6:$A$505&lt;&gt;$A285))*($B285&lt;&gt;"")&gt;0,"; дубль БИН","")&amp;IF($H285&lt;0,"; кредитовый остаток","")&amp;IF(AND($C285="",$H285&gt;0),"; нет договора","")&amp;IF(AND($F285="",$H285&gt;0),"; нет срока оплаты","")&amp;IF(AND($F285&lt;&gt;"",$H285&gt;0),IF($F285&lt;EDATE('Старение'!$C$4,-36),"; срок оплаты больше 3 лет назад",""),""),3,200))</f>
        <v/>
      </c>
    </row>
    <row r="286">
      <c r="A286" s="11" t="n"/>
      <c r="B286" s="12" t="n"/>
      <c r="C286" s="11" t="n"/>
      <c r="D286" s="11" t="n"/>
      <c r="E286" s="13" t="n"/>
      <c r="F286" s="13" t="n"/>
      <c r="G286" s="14" t="n"/>
      <c r="H286" s="14" t="n"/>
      <c r="I286" s="10">
        <f>IF(OR($F286="",$H286=""),"",'Старение'!$C$4-$F286)</f>
        <v/>
      </c>
      <c r="J286" s="11">
        <f>IF($H286="","",IF($H286&lt;0,"аванс/переплата",IF($F286="","без срока",IF($I286&lt;=0,"не просрочено",IF($I286&lt;=30,"0–30",IF($I286&lt;=60,"31–60",IF($I286&lt;=90,"61–90","90+")))))))</f>
        <v/>
      </c>
      <c r="K286" s="11">
        <f>IF($A286="","",MID(IF(SUMPRODUCT(($B$6:$B$505=$B286)*($A$6:$A$505&lt;&gt;$A286))*($B286&lt;&gt;"")&gt;0,"; дубль БИН","")&amp;IF($H286&lt;0,"; кредитовый остаток","")&amp;IF(AND($C286="",$H286&gt;0),"; нет договора","")&amp;IF(AND($F286="",$H286&gt;0),"; нет срока оплаты","")&amp;IF(AND($F286&lt;&gt;"",$H286&gt;0),IF($F286&lt;EDATE('Старение'!$C$4,-36),"; срок оплаты больше 3 лет назад",""),""),3,200))</f>
        <v/>
      </c>
    </row>
    <row r="287">
      <c r="A287" s="11" t="n"/>
      <c r="B287" s="12" t="n"/>
      <c r="C287" s="11" t="n"/>
      <c r="D287" s="11" t="n"/>
      <c r="E287" s="13" t="n"/>
      <c r="F287" s="13" t="n"/>
      <c r="G287" s="14" t="n"/>
      <c r="H287" s="14" t="n"/>
      <c r="I287" s="10">
        <f>IF(OR($F287="",$H287=""),"",'Старение'!$C$4-$F287)</f>
        <v/>
      </c>
      <c r="J287" s="11">
        <f>IF($H287="","",IF($H287&lt;0,"аванс/переплата",IF($F287="","без срока",IF($I287&lt;=0,"не просрочено",IF($I287&lt;=30,"0–30",IF($I287&lt;=60,"31–60",IF($I287&lt;=90,"61–90","90+")))))))</f>
        <v/>
      </c>
      <c r="K287" s="11">
        <f>IF($A287="","",MID(IF(SUMPRODUCT(($B$6:$B$505=$B287)*($A$6:$A$505&lt;&gt;$A287))*($B287&lt;&gt;"")&gt;0,"; дубль БИН","")&amp;IF($H287&lt;0,"; кредитовый остаток","")&amp;IF(AND($C287="",$H287&gt;0),"; нет договора","")&amp;IF(AND($F287="",$H287&gt;0),"; нет срока оплаты","")&amp;IF(AND($F287&lt;&gt;"",$H287&gt;0),IF($F287&lt;EDATE('Старение'!$C$4,-36),"; срок оплаты больше 3 лет назад",""),""),3,200))</f>
        <v/>
      </c>
    </row>
    <row r="288">
      <c r="A288" s="11" t="n"/>
      <c r="B288" s="12" t="n"/>
      <c r="C288" s="11" t="n"/>
      <c r="D288" s="11" t="n"/>
      <c r="E288" s="13" t="n"/>
      <c r="F288" s="13" t="n"/>
      <c r="G288" s="14" t="n"/>
      <c r="H288" s="14" t="n"/>
      <c r="I288" s="10">
        <f>IF(OR($F288="",$H288=""),"",'Старение'!$C$4-$F288)</f>
        <v/>
      </c>
      <c r="J288" s="11">
        <f>IF($H288="","",IF($H288&lt;0,"аванс/переплата",IF($F288="","без срока",IF($I288&lt;=0,"не просрочено",IF($I288&lt;=30,"0–30",IF($I288&lt;=60,"31–60",IF($I288&lt;=90,"61–90","90+")))))))</f>
        <v/>
      </c>
      <c r="K288" s="11">
        <f>IF($A288="","",MID(IF(SUMPRODUCT(($B$6:$B$505=$B288)*($A$6:$A$505&lt;&gt;$A288))*($B288&lt;&gt;"")&gt;0,"; дубль БИН","")&amp;IF($H288&lt;0,"; кредитовый остаток","")&amp;IF(AND($C288="",$H288&gt;0),"; нет договора","")&amp;IF(AND($F288="",$H288&gt;0),"; нет срока оплаты","")&amp;IF(AND($F288&lt;&gt;"",$H288&gt;0),IF($F288&lt;EDATE('Старение'!$C$4,-36),"; срок оплаты больше 3 лет назад",""),""),3,200))</f>
        <v/>
      </c>
    </row>
    <row r="289">
      <c r="A289" s="11" t="n"/>
      <c r="B289" s="12" t="n"/>
      <c r="C289" s="11" t="n"/>
      <c r="D289" s="11" t="n"/>
      <c r="E289" s="13" t="n"/>
      <c r="F289" s="13" t="n"/>
      <c r="G289" s="14" t="n"/>
      <c r="H289" s="14" t="n"/>
      <c r="I289" s="10">
        <f>IF(OR($F289="",$H289=""),"",'Старение'!$C$4-$F289)</f>
        <v/>
      </c>
      <c r="J289" s="11">
        <f>IF($H289="","",IF($H289&lt;0,"аванс/переплата",IF($F289="","без срока",IF($I289&lt;=0,"не просрочено",IF($I289&lt;=30,"0–30",IF($I289&lt;=60,"31–60",IF($I289&lt;=90,"61–90","90+")))))))</f>
        <v/>
      </c>
      <c r="K289" s="11">
        <f>IF($A289="","",MID(IF(SUMPRODUCT(($B$6:$B$505=$B289)*($A$6:$A$505&lt;&gt;$A289))*($B289&lt;&gt;"")&gt;0,"; дубль БИН","")&amp;IF($H289&lt;0,"; кредитовый остаток","")&amp;IF(AND($C289="",$H289&gt;0),"; нет договора","")&amp;IF(AND($F289="",$H289&gt;0),"; нет срока оплаты","")&amp;IF(AND($F289&lt;&gt;"",$H289&gt;0),IF($F289&lt;EDATE('Старение'!$C$4,-36),"; срок оплаты больше 3 лет назад",""),""),3,200))</f>
        <v/>
      </c>
    </row>
    <row r="290">
      <c r="A290" s="11" t="n"/>
      <c r="B290" s="12" t="n"/>
      <c r="C290" s="11" t="n"/>
      <c r="D290" s="11" t="n"/>
      <c r="E290" s="13" t="n"/>
      <c r="F290" s="13" t="n"/>
      <c r="G290" s="14" t="n"/>
      <c r="H290" s="14" t="n"/>
      <c r="I290" s="10">
        <f>IF(OR($F290="",$H290=""),"",'Старение'!$C$4-$F290)</f>
        <v/>
      </c>
      <c r="J290" s="11">
        <f>IF($H290="","",IF($H290&lt;0,"аванс/переплата",IF($F290="","без срока",IF($I290&lt;=0,"не просрочено",IF($I290&lt;=30,"0–30",IF($I290&lt;=60,"31–60",IF($I290&lt;=90,"61–90","90+")))))))</f>
        <v/>
      </c>
      <c r="K290" s="11">
        <f>IF($A290="","",MID(IF(SUMPRODUCT(($B$6:$B$505=$B290)*($A$6:$A$505&lt;&gt;$A290))*($B290&lt;&gt;"")&gt;0,"; дубль БИН","")&amp;IF($H290&lt;0,"; кредитовый остаток","")&amp;IF(AND($C290="",$H290&gt;0),"; нет договора","")&amp;IF(AND($F290="",$H290&gt;0),"; нет срока оплаты","")&amp;IF(AND($F290&lt;&gt;"",$H290&gt;0),IF($F290&lt;EDATE('Старение'!$C$4,-36),"; срок оплаты больше 3 лет назад",""),""),3,200))</f>
        <v/>
      </c>
    </row>
    <row r="291">
      <c r="A291" s="11" t="n"/>
      <c r="B291" s="12" t="n"/>
      <c r="C291" s="11" t="n"/>
      <c r="D291" s="11" t="n"/>
      <c r="E291" s="13" t="n"/>
      <c r="F291" s="13" t="n"/>
      <c r="G291" s="14" t="n"/>
      <c r="H291" s="14" t="n"/>
      <c r="I291" s="10">
        <f>IF(OR($F291="",$H291=""),"",'Старение'!$C$4-$F291)</f>
        <v/>
      </c>
      <c r="J291" s="11">
        <f>IF($H291="","",IF($H291&lt;0,"аванс/переплата",IF($F291="","без срока",IF($I291&lt;=0,"не просрочено",IF($I291&lt;=30,"0–30",IF($I291&lt;=60,"31–60",IF($I291&lt;=90,"61–90","90+")))))))</f>
        <v/>
      </c>
      <c r="K291" s="11">
        <f>IF($A291="","",MID(IF(SUMPRODUCT(($B$6:$B$505=$B291)*($A$6:$A$505&lt;&gt;$A291))*($B291&lt;&gt;"")&gt;0,"; дубль БИН","")&amp;IF($H291&lt;0,"; кредитовый остаток","")&amp;IF(AND($C291="",$H291&gt;0),"; нет договора","")&amp;IF(AND($F291="",$H291&gt;0),"; нет срока оплаты","")&amp;IF(AND($F291&lt;&gt;"",$H291&gt;0),IF($F291&lt;EDATE('Старение'!$C$4,-36),"; срок оплаты больше 3 лет назад",""),""),3,200))</f>
        <v/>
      </c>
    </row>
    <row r="292">
      <c r="A292" s="11" t="n"/>
      <c r="B292" s="12" t="n"/>
      <c r="C292" s="11" t="n"/>
      <c r="D292" s="11" t="n"/>
      <c r="E292" s="13" t="n"/>
      <c r="F292" s="13" t="n"/>
      <c r="G292" s="14" t="n"/>
      <c r="H292" s="14" t="n"/>
      <c r="I292" s="10">
        <f>IF(OR($F292="",$H292=""),"",'Старение'!$C$4-$F292)</f>
        <v/>
      </c>
      <c r="J292" s="11">
        <f>IF($H292="","",IF($H292&lt;0,"аванс/переплата",IF($F292="","без срока",IF($I292&lt;=0,"не просрочено",IF($I292&lt;=30,"0–30",IF($I292&lt;=60,"31–60",IF($I292&lt;=90,"61–90","90+")))))))</f>
        <v/>
      </c>
      <c r="K292" s="11">
        <f>IF($A292="","",MID(IF(SUMPRODUCT(($B$6:$B$505=$B292)*($A$6:$A$505&lt;&gt;$A292))*($B292&lt;&gt;"")&gt;0,"; дубль БИН","")&amp;IF($H292&lt;0,"; кредитовый остаток","")&amp;IF(AND($C292="",$H292&gt;0),"; нет договора","")&amp;IF(AND($F292="",$H292&gt;0),"; нет срока оплаты","")&amp;IF(AND($F292&lt;&gt;"",$H292&gt;0),IF($F292&lt;EDATE('Старение'!$C$4,-36),"; срок оплаты больше 3 лет назад",""),""),3,200))</f>
        <v/>
      </c>
    </row>
    <row r="293">
      <c r="A293" s="11" t="n"/>
      <c r="B293" s="12" t="n"/>
      <c r="C293" s="11" t="n"/>
      <c r="D293" s="11" t="n"/>
      <c r="E293" s="13" t="n"/>
      <c r="F293" s="13" t="n"/>
      <c r="G293" s="14" t="n"/>
      <c r="H293" s="14" t="n"/>
      <c r="I293" s="10">
        <f>IF(OR($F293="",$H293=""),"",'Старение'!$C$4-$F293)</f>
        <v/>
      </c>
      <c r="J293" s="11">
        <f>IF($H293="","",IF($H293&lt;0,"аванс/переплата",IF($F293="","без срока",IF($I293&lt;=0,"не просрочено",IF($I293&lt;=30,"0–30",IF($I293&lt;=60,"31–60",IF($I293&lt;=90,"61–90","90+")))))))</f>
        <v/>
      </c>
      <c r="K293" s="11">
        <f>IF($A293="","",MID(IF(SUMPRODUCT(($B$6:$B$505=$B293)*($A$6:$A$505&lt;&gt;$A293))*($B293&lt;&gt;"")&gt;0,"; дубль БИН","")&amp;IF($H293&lt;0,"; кредитовый остаток","")&amp;IF(AND($C293="",$H293&gt;0),"; нет договора","")&amp;IF(AND($F293="",$H293&gt;0),"; нет срока оплаты","")&amp;IF(AND($F293&lt;&gt;"",$H293&gt;0),IF($F293&lt;EDATE('Старение'!$C$4,-36),"; срок оплаты больше 3 лет назад",""),""),3,200))</f>
        <v/>
      </c>
    </row>
    <row r="294">
      <c r="A294" s="11" t="n"/>
      <c r="B294" s="12" t="n"/>
      <c r="C294" s="11" t="n"/>
      <c r="D294" s="11" t="n"/>
      <c r="E294" s="13" t="n"/>
      <c r="F294" s="13" t="n"/>
      <c r="G294" s="14" t="n"/>
      <c r="H294" s="14" t="n"/>
      <c r="I294" s="10">
        <f>IF(OR($F294="",$H294=""),"",'Старение'!$C$4-$F294)</f>
        <v/>
      </c>
      <c r="J294" s="11">
        <f>IF($H294="","",IF($H294&lt;0,"аванс/переплата",IF($F294="","без срока",IF($I294&lt;=0,"не просрочено",IF($I294&lt;=30,"0–30",IF($I294&lt;=60,"31–60",IF($I294&lt;=90,"61–90","90+")))))))</f>
        <v/>
      </c>
      <c r="K294" s="11">
        <f>IF($A294="","",MID(IF(SUMPRODUCT(($B$6:$B$505=$B294)*($A$6:$A$505&lt;&gt;$A294))*($B294&lt;&gt;"")&gt;0,"; дубль БИН","")&amp;IF($H294&lt;0,"; кредитовый остаток","")&amp;IF(AND($C294="",$H294&gt;0),"; нет договора","")&amp;IF(AND($F294="",$H294&gt;0),"; нет срока оплаты","")&amp;IF(AND($F294&lt;&gt;"",$H294&gt;0),IF($F294&lt;EDATE('Старение'!$C$4,-36),"; срок оплаты больше 3 лет назад",""),""),3,200))</f>
        <v/>
      </c>
    </row>
    <row r="295">
      <c r="A295" s="11" t="n"/>
      <c r="B295" s="12" t="n"/>
      <c r="C295" s="11" t="n"/>
      <c r="D295" s="11" t="n"/>
      <c r="E295" s="13" t="n"/>
      <c r="F295" s="13" t="n"/>
      <c r="G295" s="14" t="n"/>
      <c r="H295" s="14" t="n"/>
      <c r="I295" s="10">
        <f>IF(OR($F295="",$H295=""),"",'Старение'!$C$4-$F295)</f>
        <v/>
      </c>
      <c r="J295" s="11">
        <f>IF($H295="","",IF($H295&lt;0,"аванс/переплата",IF($F295="","без срока",IF($I295&lt;=0,"не просрочено",IF($I295&lt;=30,"0–30",IF($I295&lt;=60,"31–60",IF($I295&lt;=90,"61–90","90+")))))))</f>
        <v/>
      </c>
      <c r="K295" s="11">
        <f>IF($A295="","",MID(IF(SUMPRODUCT(($B$6:$B$505=$B295)*($A$6:$A$505&lt;&gt;$A295))*($B295&lt;&gt;"")&gt;0,"; дубль БИН","")&amp;IF($H295&lt;0,"; кредитовый остаток","")&amp;IF(AND($C295="",$H295&gt;0),"; нет договора","")&amp;IF(AND($F295="",$H295&gt;0),"; нет срока оплаты","")&amp;IF(AND($F295&lt;&gt;"",$H295&gt;0),IF($F295&lt;EDATE('Старение'!$C$4,-36),"; срок оплаты больше 3 лет назад",""),""),3,200))</f>
        <v/>
      </c>
    </row>
    <row r="296">
      <c r="A296" s="11" t="n"/>
      <c r="B296" s="12" t="n"/>
      <c r="C296" s="11" t="n"/>
      <c r="D296" s="11" t="n"/>
      <c r="E296" s="13" t="n"/>
      <c r="F296" s="13" t="n"/>
      <c r="G296" s="14" t="n"/>
      <c r="H296" s="14" t="n"/>
      <c r="I296" s="10">
        <f>IF(OR($F296="",$H296=""),"",'Старение'!$C$4-$F296)</f>
        <v/>
      </c>
      <c r="J296" s="11">
        <f>IF($H296="","",IF($H296&lt;0,"аванс/переплата",IF($F296="","без срока",IF($I296&lt;=0,"не просрочено",IF($I296&lt;=30,"0–30",IF($I296&lt;=60,"31–60",IF($I296&lt;=90,"61–90","90+")))))))</f>
        <v/>
      </c>
      <c r="K296" s="11">
        <f>IF($A296="","",MID(IF(SUMPRODUCT(($B$6:$B$505=$B296)*($A$6:$A$505&lt;&gt;$A296))*($B296&lt;&gt;"")&gt;0,"; дубль БИН","")&amp;IF($H296&lt;0,"; кредитовый остаток","")&amp;IF(AND($C296="",$H296&gt;0),"; нет договора","")&amp;IF(AND($F296="",$H296&gt;0),"; нет срока оплаты","")&amp;IF(AND($F296&lt;&gt;"",$H296&gt;0),IF($F296&lt;EDATE('Старение'!$C$4,-36),"; срок оплаты больше 3 лет назад",""),""),3,200))</f>
        <v/>
      </c>
    </row>
    <row r="297">
      <c r="A297" s="11" t="n"/>
      <c r="B297" s="12" t="n"/>
      <c r="C297" s="11" t="n"/>
      <c r="D297" s="11" t="n"/>
      <c r="E297" s="13" t="n"/>
      <c r="F297" s="13" t="n"/>
      <c r="G297" s="14" t="n"/>
      <c r="H297" s="14" t="n"/>
      <c r="I297" s="10">
        <f>IF(OR($F297="",$H297=""),"",'Старение'!$C$4-$F297)</f>
        <v/>
      </c>
      <c r="J297" s="11">
        <f>IF($H297="","",IF($H297&lt;0,"аванс/переплата",IF($F297="","без срока",IF($I297&lt;=0,"не просрочено",IF($I297&lt;=30,"0–30",IF($I297&lt;=60,"31–60",IF($I297&lt;=90,"61–90","90+")))))))</f>
        <v/>
      </c>
      <c r="K297" s="11">
        <f>IF($A297="","",MID(IF(SUMPRODUCT(($B$6:$B$505=$B297)*($A$6:$A$505&lt;&gt;$A297))*($B297&lt;&gt;"")&gt;0,"; дубль БИН","")&amp;IF($H297&lt;0,"; кредитовый остаток","")&amp;IF(AND($C297="",$H297&gt;0),"; нет договора","")&amp;IF(AND($F297="",$H297&gt;0),"; нет срока оплаты","")&amp;IF(AND($F297&lt;&gt;"",$H297&gt;0),IF($F297&lt;EDATE('Старение'!$C$4,-36),"; срок оплаты больше 3 лет назад",""),""),3,200))</f>
        <v/>
      </c>
    </row>
    <row r="298">
      <c r="A298" s="11" t="n"/>
      <c r="B298" s="12" t="n"/>
      <c r="C298" s="11" t="n"/>
      <c r="D298" s="11" t="n"/>
      <c r="E298" s="13" t="n"/>
      <c r="F298" s="13" t="n"/>
      <c r="G298" s="14" t="n"/>
      <c r="H298" s="14" t="n"/>
      <c r="I298" s="10">
        <f>IF(OR($F298="",$H298=""),"",'Старение'!$C$4-$F298)</f>
        <v/>
      </c>
      <c r="J298" s="11">
        <f>IF($H298="","",IF($H298&lt;0,"аванс/переплата",IF($F298="","без срока",IF($I298&lt;=0,"не просрочено",IF($I298&lt;=30,"0–30",IF($I298&lt;=60,"31–60",IF($I298&lt;=90,"61–90","90+")))))))</f>
        <v/>
      </c>
      <c r="K298" s="11">
        <f>IF($A298="","",MID(IF(SUMPRODUCT(($B$6:$B$505=$B298)*($A$6:$A$505&lt;&gt;$A298))*($B298&lt;&gt;"")&gt;0,"; дубль БИН","")&amp;IF($H298&lt;0,"; кредитовый остаток","")&amp;IF(AND($C298="",$H298&gt;0),"; нет договора","")&amp;IF(AND($F298="",$H298&gt;0),"; нет срока оплаты","")&amp;IF(AND($F298&lt;&gt;"",$H298&gt;0),IF($F298&lt;EDATE('Старение'!$C$4,-36),"; срок оплаты больше 3 лет назад",""),""),3,200))</f>
        <v/>
      </c>
    </row>
    <row r="299">
      <c r="A299" s="11" t="n"/>
      <c r="B299" s="12" t="n"/>
      <c r="C299" s="11" t="n"/>
      <c r="D299" s="11" t="n"/>
      <c r="E299" s="13" t="n"/>
      <c r="F299" s="13" t="n"/>
      <c r="G299" s="14" t="n"/>
      <c r="H299" s="14" t="n"/>
      <c r="I299" s="10">
        <f>IF(OR($F299="",$H299=""),"",'Старение'!$C$4-$F299)</f>
        <v/>
      </c>
      <c r="J299" s="11">
        <f>IF($H299="","",IF($H299&lt;0,"аванс/переплата",IF($F299="","без срока",IF($I299&lt;=0,"не просрочено",IF($I299&lt;=30,"0–30",IF($I299&lt;=60,"31–60",IF($I299&lt;=90,"61–90","90+")))))))</f>
        <v/>
      </c>
      <c r="K299" s="11">
        <f>IF($A299="","",MID(IF(SUMPRODUCT(($B$6:$B$505=$B299)*($A$6:$A$505&lt;&gt;$A299))*($B299&lt;&gt;"")&gt;0,"; дубль БИН","")&amp;IF($H299&lt;0,"; кредитовый остаток","")&amp;IF(AND($C299="",$H299&gt;0),"; нет договора","")&amp;IF(AND($F299="",$H299&gt;0),"; нет срока оплаты","")&amp;IF(AND($F299&lt;&gt;"",$H299&gt;0),IF($F299&lt;EDATE('Старение'!$C$4,-36),"; срок оплаты больше 3 лет назад",""),""),3,200))</f>
        <v/>
      </c>
    </row>
    <row r="300">
      <c r="A300" s="11" t="n"/>
      <c r="B300" s="12" t="n"/>
      <c r="C300" s="11" t="n"/>
      <c r="D300" s="11" t="n"/>
      <c r="E300" s="13" t="n"/>
      <c r="F300" s="13" t="n"/>
      <c r="G300" s="14" t="n"/>
      <c r="H300" s="14" t="n"/>
      <c r="I300" s="10">
        <f>IF(OR($F300="",$H300=""),"",'Старение'!$C$4-$F300)</f>
        <v/>
      </c>
      <c r="J300" s="11">
        <f>IF($H300="","",IF($H300&lt;0,"аванс/переплата",IF($F300="","без срока",IF($I300&lt;=0,"не просрочено",IF($I300&lt;=30,"0–30",IF($I300&lt;=60,"31–60",IF($I300&lt;=90,"61–90","90+")))))))</f>
        <v/>
      </c>
      <c r="K300" s="11">
        <f>IF($A300="","",MID(IF(SUMPRODUCT(($B$6:$B$505=$B300)*($A$6:$A$505&lt;&gt;$A300))*($B300&lt;&gt;"")&gt;0,"; дубль БИН","")&amp;IF($H300&lt;0,"; кредитовый остаток","")&amp;IF(AND($C300="",$H300&gt;0),"; нет договора","")&amp;IF(AND($F300="",$H300&gt;0),"; нет срока оплаты","")&amp;IF(AND($F300&lt;&gt;"",$H300&gt;0),IF($F300&lt;EDATE('Старение'!$C$4,-36),"; срок оплаты больше 3 лет назад",""),""),3,200))</f>
        <v/>
      </c>
    </row>
    <row r="301">
      <c r="A301" s="11" t="n"/>
      <c r="B301" s="12" t="n"/>
      <c r="C301" s="11" t="n"/>
      <c r="D301" s="11" t="n"/>
      <c r="E301" s="13" t="n"/>
      <c r="F301" s="13" t="n"/>
      <c r="G301" s="14" t="n"/>
      <c r="H301" s="14" t="n"/>
      <c r="I301" s="10">
        <f>IF(OR($F301="",$H301=""),"",'Старение'!$C$4-$F301)</f>
        <v/>
      </c>
      <c r="J301" s="11">
        <f>IF($H301="","",IF($H301&lt;0,"аванс/переплата",IF($F301="","без срока",IF($I301&lt;=0,"не просрочено",IF($I301&lt;=30,"0–30",IF($I301&lt;=60,"31–60",IF($I301&lt;=90,"61–90","90+")))))))</f>
        <v/>
      </c>
      <c r="K301" s="11">
        <f>IF($A301="","",MID(IF(SUMPRODUCT(($B$6:$B$505=$B301)*($A$6:$A$505&lt;&gt;$A301))*($B301&lt;&gt;"")&gt;0,"; дубль БИН","")&amp;IF($H301&lt;0,"; кредитовый остаток","")&amp;IF(AND($C301="",$H301&gt;0),"; нет договора","")&amp;IF(AND($F301="",$H301&gt;0),"; нет срока оплаты","")&amp;IF(AND($F301&lt;&gt;"",$H301&gt;0),IF($F301&lt;EDATE('Старение'!$C$4,-36),"; срок оплаты больше 3 лет назад",""),""),3,200))</f>
        <v/>
      </c>
    </row>
    <row r="302">
      <c r="A302" s="11" t="n"/>
      <c r="B302" s="12" t="n"/>
      <c r="C302" s="11" t="n"/>
      <c r="D302" s="11" t="n"/>
      <c r="E302" s="13" t="n"/>
      <c r="F302" s="13" t="n"/>
      <c r="G302" s="14" t="n"/>
      <c r="H302" s="14" t="n"/>
      <c r="I302" s="10">
        <f>IF(OR($F302="",$H302=""),"",'Старение'!$C$4-$F302)</f>
        <v/>
      </c>
      <c r="J302" s="11">
        <f>IF($H302="","",IF($H302&lt;0,"аванс/переплата",IF($F302="","без срока",IF($I302&lt;=0,"не просрочено",IF($I302&lt;=30,"0–30",IF($I302&lt;=60,"31–60",IF($I302&lt;=90,"61–90","90+")))))))</f>
        <v/>
      </c>
      <c r="K302" s="11">
        <f>IF($A302="","",MID(IF(SUMPRODUCT(($B$6:$B$505=$B302)*($A$6:$A$505&lt;&gt;$A302))*($B302&lt;&gt;"")&gt;0,"; дубль БИН","")&amp;IF($H302&lt;0,"; кредитовый остаток","")&amp;IF(AND($C302="",$H302&gt;0),"; нет договора","")&amp;IF(AND($F302="",$H302&gt;0),"; нет срока оплаты","")&amp;IF(AND($F302&lt;&gt;"",$H302&gt;0),IF($F302&lt;EDATE('Старение'!$C$4,-36),"; срок оплаты больше 3 лет назад",""),""),3,200))</f>
        <v/>
      </c>
    </row>
    <row r="303">
      <c r="A303" s="11" t="n"/>
      <c r="B303" s="12" t="n"/>
      <c r="C303" s="11" t="n"/>
      <c r="D303" s="11" t="n"/>
      <c r="E303" s="13" t="n"/>
      <c r="F303" s="13" t="n"/>
      <c r="G303" s="14" t="n"/>
      <c r="H303" s="14" t="n"/>
      <c r="I303" s="10">
        <f>IF(OR($F303="",$H303=""),"",'Старение'!$C$4-$F303)</f>
        <v/>
      </c>
      <c r="J303" s="11">
        <f>IF($H303="","",IF($H303&lt;0,"аванс/переплата",IF($F303="","без срока",IF($I303&lt;=0,"не просрочено",IF($I303&lt;=30,"0–30",IF($I303&lt;=60,"31–60",IF($I303&lt;=90,"61–90","90+")))))))</f>
        <v/>
      </c>
      <c r="K303" s="11">
        <f>IF($A303="","",MID(IF(SUMPRODUCT(($B$6:$B$505=$B303)*($A$6:$A$505&lt;&gt;$A303))*($B303&lt;&gt;"")&gt;0,"; дубль БИН","")&amp;IF($H303&lt;0,"; кредитовый остаток","")&amp;IF(AND($C303="",$H303&gt;0),"; нет договора","")&amp;IF(AND($F303="",$H303&gt;0),"; нет срока оплаты","")&amp;IF(AND($F303&lt;&gt;"",$H303&gt;0),IF($F303&lt;EDATE('Старение'!$C$4,-36),"; срок оплаты больше 3 лет назад",""),""),3,200))</f>
        <v/>
      </c>
    </row>
    <row r="304">
      <c r="A304" s="11" t="n"/>
      <c r="B304" s="12" t="n"/>
      <c r="C304" s="11" t="n"/>
      <c r="D304" s="11" t="n"/>
      <c r="E304" s="13" t="n"/>
      <c r="F304" s="13" t="n"/>
      <c r="G304" s="14" t="n"/>
      <c r="H304" s="14" t="n"/>
      <c r="I304" s="10">
        <f>IF(OR($F304="",$H304=""),"",'Старение'!$C$4-$F304)</f>
        <v/>
      </c>
      <c r="J304" s="11">
        <f>IF($H304="","",IF($H304&lt;0,"аванс/переплата",IF($F304="","без срока",IF($I304&lt;=0,"не просрочено",IF($I304&lt;=30,"0–30",IF($I304&lt;=60,"31–60",IF($I304&lt;=90,"61–90","90+")))))))</f>
        <v/>
      </c>
      <c r="K304" s="11">
        <f>IF($A304="","",MID(IF(SUMPRODUCT(($B$6:$B$505=$B304)*($A$6:$A$505&lt;&gt;$A304))*($B304&lt;&gt;"")&gt;0,"; дубль БИН","")&amp;IF($H304&lt;0,"; кредитовый остаток","")&amp;IF(AND($C304="",$H304&gt;0),"; нет договора","")&amp;IF(AND($F304="",$H304&gt;0),"; нет срока оплаты","")&amp;IF(AND($F304&lt;&gt;"",$H304&gt;0),IF($F304&lt;EDATE('Старение'!$C$4,-36),"; срок оплаты больше 3 лет назад",""),""),3,200))</f>
        <v/>
      </c>
    </row>
    <row r="305">
      <c r="A305" s="11" t="n"/>
      <c r="B305" s="12" t="n"/>
      <c r="C305" s="11" t="n"/>
      <c r="D305" s="11" t="n"/>
      <c r="E305" s="13" t="n"/>
      <c r="F305" s="13" t="n"/>
      <c r="G305" s="14" t="n"/>
      <c r="H305" s="14" t="n"/>
      <c r="I305" s="10">
        <f>IF(OR($F305="",$H305=""),"",'Старение'!$C$4-$F305)</f>
        <v/>
      </c>
      <c r="J305" s="11">
        <f>IF($H305="","",IF($H305&lt;0,"аванс/переплата",IF($F305="","без срока",IF($I305&lt;=0,"не просрочено",IF($I305&lt;=30,"0–30",IF($I305&lt;=60,"31–60",IF($I305&lt;=90,"61–90","90+")))))))</f>
        <v/>
      </c>
      <c r="K305" s="11">
        <f>IF($A305="","",MID(IF(SUMPRODUCT(($B$6:$B$505=$B305)*($A$6:$A$505&lt;&gt;$A305))*($B305&lt;&gt;"")&gt;0,"; дубль БИН","")&amp;IF($H305&lt;0,"; кредитовый остаток","")&amp;IF(AND($C305="",$H305&gt;0),"; нет договора","")&amp;IF(AND($F305="",$H305&gt;0),"; нет срока оплаты","")&amp;IF(AND($F305&lt;&gt;"",$H305&gt;0),IF($F305&lt;EDATE('Старение'!$C$4,-36),"; срок оплаты больше 3 лет назад",""),""),3,200))</f>
        <v/>
      </c>
    </row>
    <row r="306">
      <c r="A306" s="11" t="n"/>
      <c r="B306" s="12" t="n"/>
      <c r="C306" s="11" t="n"/>
      <c r="D306" s="11" t="n"/>
      <c r="E306" s="13" t="n"/>
      <c r="F306" s="13" t="n"/>
      <c r="G306" s="14" t="n"/>
      <c r="H306" s="14" t="n"/>
      <c r="I306" s="10">
        <f>IF(OR($F306="",$H306=""),"",'Старение'!$C$4-$F306)</f>
        <v/>
      </c>
      <c r="J306" s="11">
        <f>IF($H306="","",IF($H306&lt;0,"аванс/переплата",IF($F306="","без срока",IF($I306&lt;=0,"не просрочено",IF($I306&lt;=30,"0–30",IF($I306&lt;=60,"31–60",IF($I306&lt;=90,"61–90","90+")))))))</f>
        <v/>
      </c>
      <c r="K306" s="11">
        <f>IF($A306="","",MID(IF(SUMPRODUCT(($B$6:$B$505=$B306)*($A$6:$A$505&lt;&gt;$A306))*($B306&lt;&gt;"")&gt;0,"; дубль БИН","")&amp;IF($H306&lt;0,"; кредитовый остаток","")&amp;IF(AND($C306="",$H306&gt;0),"; нет договора","")&amp;IF(AND($F306="",$H306&gt;0),"; нет срока оплаты","")&amp;IF(AND($F306&lt;&gt;"",$H306&gt;0),IF($F306&lt;EDATE('Старение'!$C$4,-36),"; срок оплаты больше 3 лет назад",""),""),3,200))</f>
        <v/>
      </c>
    </row>
    <row r="307">
      <c r="A307" s="11" t="n"/>
      <c r="B307" s="12" t="n"/>
      <c r="C307" s="11" t="n"/>
      <c r="D307" s="11" t="n"/>
      <c r="E307" s="13" t="n"/>
      <c r="F307" s="13" t="n"/>
      <c r="G307" s="14" t="n"/>
      <c r="H307" s="14" t="n"/>
      <c r="I307" s="10">
        <f>IF(OR($F307="",$H307=""),"",'Старение'!$C$4-$F307)</f>
        <v/>
      </c>
      <c r="J307" s="11">
        <f>IF($H307="","",IF($H307&lt;0,"аванс/переплата",IF($F307="","без срока",IF($I307&lt;=0,"не просрочено",IF($I307&lt;=30,"0–30",IF($I307&lt;=60,"31–60",IF($I307&lt;=90,"61–90","90+")))))))</f>
        <v/>
      </c>
      <c r="K307" s="11">
        <f>IF($A307="","",MID(IF(SUMPRODUCT(($B$6:$B$505=$B307)*($A$6:$A$505&lt;&gt;$A307))*($B307&lt;&gt;"")&gt;0,"; дубль БИН","")&amp;IF($H307&lt;0,"; кредитовый остаток","")&amp;IF(AND($C307="",$H307&gt;0),"; нет договора","")&amp;IF(AND($F307="",$H307&gt;0),"; нет срока оплаты","")&amp;IF(AND($F307&lt;&gt;"",$H307&gt;0),IF($F307&lt;EDATE('Старение'!$C$4,-36),"; срок оплаты больше 3 лет назад",""),""),3,200))</f>
        <v/>
      </c>
    </row>
    <row r="308">
      <c r="A308" s="11" t="n"/>
      <c r="B308" s="12" t="n"/>
      <c r="C308" s="11" t="n"/>
      <c r="D308" s="11" t="n"/>
      <c r="E308" s="13" t="n"/>
      <c r="F308" s="13" t="n"/>
      <c r="G308" s="14" t="n"/>
      <c r="H308" s="14" t="n"/>
      <c r="I308" s="10">
        <f>IF(OR($F308="",$H308=""),"",'Старение'!$C$4-$F308)</f>
        <v/>
      </c>
      <c r="J308" s="11">
        <f>IF($H308="","",IF($H308&lt;0,"аванс/переплата",IF($F308="","без срока",IF($I308&lt;=0,"не просрочено",IF($I308&lt;=30,"0–30",IF($I308&lt;=60,"31–60",IF($I308&lt;=90,"61–90","90+")))))))</f>
        <v/>
      </c>
      <c r="K308" s="11">
        <f>IF($A308="","",MID(IF(SUMPRODUCT(($B$6:$B$505=$B308)*($A$6:$A$505&lt;&gt;$A308))*($B308&lt;&gt;"")&gt;0,"; дубль БИН","")&amp;IF($H308&lt;0,"; кредитовый остаток","")&amp;IF(AND($C308="",$H308&gt;0),"; нет договора","")&amp;IF(AND($F308="",$H308&gt;0),"; нет срока оплаты","")&amp;IF(AND($F308&lt;&gt;"",$H308&gt;0),IF($F308&lt;EDATE('Старение'!$C$4,-36),"; срок оплаты больше 3 лет назад",""),""),3,200))</f>
        <v/>
      </c>
    </row>
    <row r="309">
      <c r="A309" s="11" t="n"/>
      <c r="B309" s="12" t="n"/>
      <c r="C309" s="11" t="n"/>
      <c r="D309" s="11" t="n"/>
      <c r="E309" s="13" t="n"/>
      <c r="F309" s="13" t="n"/>
      <c r="G309" s="14" t="n"/>
      <c r="H309" s="14" t="n"/>
      <c r="I309" s="10">
        <f>IF(OR($F309="",$H309=""),"",'Старение'!$C$4-$F309)</f>
        <v/>
      </c>
      <c r="J309" s="11">
        <f>IF($H309="","",IF($H309&lt;0,"аванс/переплата",IF($F309="","без срока",IF($I309&lt;=0,"не просрочено",IF($I309&lt;=30,"0–30",IF($I309&lt;=60,"31–60",IF($I309&lt;=90,"61–90","90+")))))))</f>
        <v/>
      </c>
      <c r="K309" s="11">
        <f>IF($A309="","",MID(IF(SUMPRODUCT(($B$6:$B$505=$B309)*($A$6:$A$505&lt;&gt;$A309))*($B309&lt;&gt;"")&gt;0,"; дубль БИН","")&amp;IF($H309&lt;0,"; кредитовый остаток","")&amp;IF(AND($C309="",$H309&gt;0),"; нет договора","")&amp;IF(AND($F309="",$H309&gt;0),"; нет срока оплаты","")&amp;IF(AND($F309&lt;&gt;"",$H309&gt;0),IF($F309&lt;EDATE('Старение'!$C$4,-36),"; срок оплаты больше 3 лет назад",""),""),3,200))</f>
        <v/>
      </c>
    </row>
    <row r="310">
      <c r="A310" s="11" t="n"/>
      <c r="B310" s="12" t="n"/>
      <c r="C310" s="11" t="n"/>
      <c r="D310" s="11" t="n"/>
      <c r="E310" s="13" t="n"/>
      <c r="F310" s="13" t="n"/>
      <c r="G310" s="14" t="n"/>
      <c r="H310" s="14" t="n"/>
      <c r="I310" s="10">
        <f>IF(OR($F310="",$H310=""),"",'Старение'!$C$4-$F310)</f>
        <v/>
      </c>
      <c r="J310" s="11">
        <f>IF($H310="","",IF($H310&lt;0,"аванс/переплата",IF($F310="","без срока",IF($I310&lt;=0,"не просрочено",IF($I310&lt;=30,"0–30",IF($I310&lt;=60,"31–60",IF($I310&lt;=90,"61–90","90+")))))))</f>
        <v/>
      </c>
      <c r="K310" s="11">
        <f>IF($A310="","",MID(IF(SUMPRODUCT(($B$6:$B$505=$B310)*($A$6:$A$505&lt;&gt;$A310))*($B310&lt;&gt;"")&gt;0,"; дубль БИН","")&amp;IF($H310&lt;0,"; кредитовый остаток","")&amp;IF(AND($C310="",$H310&gt;0),"; нет договора","")&amp;IF(AND($F310="",$H310&gt;0),"; нет срока оплаты","")&amp;IF(AND($F310&lt;&gt;"",$H310&gt;0),IF($F310&lt;EDATE('Старение'!$C$4,-36),"; срок оплаты больше 3 лет назад",""),""),3,200))</f>
        <v/>
      </c>
    </row>
    <row r="311">
      <c r="A311" s="11" t="n"/>
      <c r="B311" s="12" t="n"/>
      <c r="C311" s="11" t="n"/>
      <c r="D311" s="11" t="n"/>
      <c r="E311" s="13" t="n"/>
      <c r="F311" s="13" t="n"/>
      <c r="G311" s="14" t="n"/>
      <c r="H311" s="14" t="n"/>
      <c r="I311" s="10">
        <f>IF(OR($F311="",$H311=""),"",'Старение'!$C$4-$F311)</f>
        <v/>
      </c>
      <c r="J311" s="11">
        <f>IF($H311="","",IF($H311&lt;0,"аванс/переплата",IF($F311="","без срока",IF($I311&lt;=0,"не просрочено",IF($I311&lt;=30,"0–30",IF($I311&lt;=60,"31–60",IF($I311&lt;=90,"61–90","90+")))))))</f>
        <v/>
      </c>
      <c r="K311" s="11">
        <f>IF($A311="","",MID(IF(SUMPRODUCT(($B$6:$B$505=$B311)*($A$6:$A$505&lt;&gt;$A311))*($B311&lt;&gt;"")&gt;0,"; дубль БИН","")&amp;IF($H311&lt;0,"; кредитовый остаток","")&amp;IF(AND($C311="",$H311&gt;0),"; нет договора","")&amp;IF(AND($F311="",$H311&gt;0),"; нет срока оплаты","")&amp;IF(AND($F311&lt;&gt;"",$H311&gt;0),IF($F311&lt;EDATE('Старение'!$C$4,-36),"; срок оплаты больше 3 лет назад",""),""),3,200))</f>
        <v/>
      </c>
    </row>
    <row r="312">
      <c r="A312" s="11" t="n"/>
      <c r="B312" s="12" t="n"/>
      <c r="C312" s="11" t="n"/>
      <c r="D312" s="11" t="n"/>
      <c r="E312" s="13" t="n"/>
      <c r="F312" s="13" t="n"/>
      <c r="G312" s="14" t="n"/>
      <c r="H312" s="14" t="n"/>
      <c r="I312" s="10">
        <f>IF(OR($F312="",$H312=""),"",'Старение'!$C$4-$F312)</f>
        <v/>
      </c>
      <c r="J312" s="11">
        <f>IF($H312="","",IF($H312&lt;0,"аванс/переплата",IF($F312="","без срока",IF($I312&lt;=0,"не просрочено",IF($I312&lt;=30,"0–30",IF($I312&lt;=60,"31–60",IF($I312&lt;=90,"61–90","90+")))))))</f>
        <v/>
      </c>
      <c r="K312" s="11">
        <f>IF($A312="","",MID(IF(SUMPRODUCT(($B$6:$B$505=$B312)*($A$6:$A$505&lt;&gt;$A312))*($B312&lt;&gt;"")&gt;0,"; дубль БИН","")&amp;IF($H312&lt;0,"; кредитовый остаток","")&amp;IF(AND($C312="",$H312&gt;0),"; нет договора","")&amp;IF(AND($F312="",$H312&gt;0),"; нет срока оплаты","")&amp;IF(AND($F312&lt;&gt;"",$H312&gt;0),IF($F312&lt;EDATE('Старение'!$C$4,-36),"; срок оплаты больше 3 лет назад",""),""),3,200))</f>
        <v/>
      </c>
    </row>
    <row r="313">
      <c r="A313" s="11" t="n"/>
      <c r="B313" s="12" t="n"/>
      <c r="C313" s="11" t="n"/>
      <c r="D313" s="11" t="n"/>
      <c r="E313" s="13" t="n"/>
      <c r="F313" s="13" t="n"/>
      <c r="G313" s="14" t="n"/>
      <c r="H313" s="14" t="n"/>
      <c r="I313" s="10">
        <f>IF(OR($F313="",$H313=""),"",'Старение'!$C$4-$F313)</f>
        <v/>
      </c>
      <c r="J313" s="11">
        <f>IF($H313="","",IF($H313&lt;0,"аванс/переплата",IF($F313="","без срока",IF($I313&lt;=0,"не просрочено",IF($I313&lt;=30,"0–30",IF($I313&lt;=60,"31–60",IF($I313&lt;=90,"61–90","90+")))))))</f>
        <v/>
      </c>
      <c r="K313" s="11">
        <f>IF($A313="","",MID(IF(SUMPRODUCT(($B$6:$B$505=$B313)*($A$6:$A$505&lt;&gt;$A313))*($B313&lt;&gt;"")&gt;0,"; дубль БИН","")&amp;IF($H313&lt;0,"; кредитовый остаток","")&amp;IF(AND($C313="",$H313&gt;0),"; нет договора","")&amp;IF(AND($F313="",$H313&gt;0),"; нет срока оплаты","")&amp;IF(AND($F313&lt;&gt;"",$H313&gt;0),IF($F313&lt;EDATE('Старение'!$C$4,-36),"; срок оплаты больше 3 лет назад",""),""),3,200))</f>
        <v/>
      </c>
    </row>
    <row r="314">
      <c r="A314" s="11" t="n"/>
      <c r="B314" s="12" t="n"/>
      <c r="C314" s="11" t="n"/>
      <c r="D314" s="11" t="n"/>
      <c r="E314" s="13" t="n"/>
      <c r="F314" s="13" t="n"/>
      <c r="G314" s="14" t="n"/>
      <c r="H314" s="14" t="n"/>
      <c r="I314" s="10">
        <f>IF(OR($F314="",$H314=""),"",'Старение'!$C$4-$F314)</f>
        <v/>
      </c>
      <c r="J314" s="11">
        <f>IF($H314="","",IF($H314&lt;0,"аванс/переплата",IF($F314="","без срока",IF($I314&lt;=0,"не просрочено",IF($I314&lt;=30,"0–30",IF($I314&lt;=60,"31–60",IF($I314&lt;=90,"61–90","90+")))))))</f>
        <v/>
      </c>
      <c r="K314" s="11">
        <f>IF($A314="","",MID(IF(SUMPRODUCT(($B$6:$B$505=$B314)*($A$6:$A$505&lt;&gt;$A314))*($B314&lt;&gt;"")&gt;0,"; дубль БИН","")&amp;IF($H314&lt;0,"; кредитовый остаток","")&amp;IF(AND($C314="",$H314&gt;0),"; нет договора","")&amp;IF(AND($F314="",$H314&gt;0),"; нет срока оплаты","")&amp;IF(AND($F314&lt;&gt;"",$H314&gt;0),IF($F314&lt;EDATE('Старение'!$C$4,-36),"; срок оплаты больше 3 лет назад",""),""),3,200))</f>
        <v/>
      </c>
    </row>
    <row r="315">
      <c r="A315" s="11" t="n"/>
      <c r="B315" s="12" t="n"/>
      <c r="C315" s="11" t="n"/>
      <c r="D315" s="11" t="n"/>
      <c r="E315" s="13" t="n"/>
      <c r="F315" s="13" t="n"/>
      <c r="G315" s="14" t="n"/>
      <c r="H315" s="14" t="n"/>
      <c r="I315" s="10">
        <f>IF(OR($F315="",$H315=""),"",'Старение'!$C$4-$F315)</f>
        <v/>
      </c>
      <c r="J315" s="11">
        <f>IF($H315="","",IF($H315&lt;0,"аванс/переплата",IF($F315="","без срока",IF($I315&lt;=0,"не просрочено",IF($I315&lt;=30,"0–30",IF($I315&lt;=60,"31–60",IF($I315&lt;=90,"61–90","90+")))))))</f>
        <v/>
      </c>
      <c r="K315" s="11">
        <f>IF($A315="","",MID(IF(SUMPRODUCT(($B$6:$B$505=$B315)*($A$6:$A$505&lt;&gt;$A315))*($B315&lt;&gt;"")&gt;0,"; дубль БИН","")&amp;IF($H315&lt;0,"; кредитовый остаток","")&amp;IF(AND($C315="",$H315&gt;0),"; нет договора","")&amp;IF(AND($F315="",$H315&gt;0),"; нет срока оплаты","")&amp;IF(AND($F315&lt;&gt;"",$H315&gt;0),IF($F315&lt;EDATE('Старение'!$C$4,-36),"; срок оплаты больше 3 лет назад",""),""),3,200))</f>
        <v/>
      </c>
    </row>
    <row r="316">
      <c r="A316" s="11" t="n"/>
      <c r="B316" s="12" t="n"/>
      <c r="C316" s="11" t="n"/>
      <c r="D316" s="11" t="n"/>
      <c r="E316" s="13" t="n"/>
      <c r="F316" s="13" t="n"/>
      <c r="G316" s="14" t="n"/>
      <c r="H316" s="14" t="n"/>
      <c r="I316" s="10">
        <f>IF(OR($F316="",$H316=""),"",'Старение'!$C$4-$F316)</f>
        <v/>
      </c>
      <c r="J316" s="11">
        <f>IF($H316="","",IF($H316&lt;0,"аванс/переплата",IF($F316="","без срока",IF($I316&lt;=0,"не просрочено",IF($I316&lt;=30,"0–30",IF($I316&lt;=60,"31–60",IF($I316&lt;=90,"61–90","90+")))))))</f>
        <v/>
      </c>
      <c r="K316" s="11">
        <f>IF($A316="","",MID(IF(SUMPRODUCT(($B$6:$B$505=$B316)*($A$6:$A$505&lt;&gt;$A316))*($B316&lt;&gt;"")&gt;0,"; дубль БИН","")&amp;IF($H316&lt;0,"; кредитовый остаток","")&amp;IF(AND($C316="",$H316&gt;0),"; нет договора","")&amp;IF(AND($F316="",$H316&gt;0),"; нет срока оплаты","")&amp;IF(AND($F316&lt;&gt;"",$H316&gt;0),IF($F316&lt;EDATE('Старение'!$C$4,-36),"; срок оплаты больше 3 лет назад",""),""),3,200))</f>
        <v/>
      </c>
    </row>
    <row r="317">
      <c r="A317" s="11" t="n"/>
      <c r="B317" s="12" t="n"/>
      <c r="C317" s="11" t="n"/>
      <c r="D317" s="11" t="n"/>
      <c r="E317" s="13" t="n"/>
      <c r="F317" s="13" t="n"/>
      <c r="G317" s="14" t="n"/>
      <c r="H317" s="14" t="n"/>
      <c r="I317" s="10">
        <f>IF(OR($F317="",$H317=""),"",'Старение'!$C$4-$F317)</f>
        <v/>
      </c>
      <c r="J317" s="11">
        <f>IF($H317="","",IF($H317&lt;0,"аванс/переплата",IF($F317="","без срока",IF($I317&lt;=0,"не просрочено",IF($I317&lt;=30,"0–30",IF($I317&lt;=60,"31–60",IF($I317&lt;=90,"61–90","90+")))))))</f>
        <v/>
      </c>
      <c r="K317" s="11">
        <f>IF($A317="","",MID(IF(SUMPRODUCT(($B$6:$B$505=$B317)*($A$6:$A$505&lt;&gt;$A317))*($B317&lt;&gt;"")&gt;0,"; дубль БИН","")&amp;IF($H317&lt;0,"; кредитовый остаток","")&amp;IF(AND($C317="",$H317&gt;0),"; нет договора","")&amp;IF(AND($F317="",$H317&gt;0),"; нет срока оплаты","")&amp;IF(AND($F317&lt;&gt;"",$H317&gt;0),IF($F317&lt;EDATE('Старение'!$C$4,-36),"; срок оплаты больше 3 лет назад",""),""),3,200))</f>
        <v/>
      </c>
    </row>
    <row r="318">
      <c r="A318" s="11" t="n"/>
      <c r="B318" s="12" t="n"/>
      <c r="C318" s="11" t="n"/>
      <c r="D318" s="11" t="n"/>
      <c r="E318" s="13" t="n"/>
      <c r="F318" s="13" t="n"/>
      <c r="G318" s="14" t="n"/>
      <c r="H318" s="14" t="n"/>
      <c r="I318" s="10">
        <f>IF(OR($F318="",$H318=""),"",'Старение'!$C$4-$F318)</f>
        <v/>
      </c>
      <c r="J318" s="11">
        <f>IF($H318="","",IF($H318&lt;0,"аванс/переплата",IF($F318="","без срока",IF($I318&lt;=0,"не просрочено",IF($I318&lt;=30,"0–30",IF($I318&lt;=60,"31–60",IF($I318&lt;=90,"61–90","90+")))))))</f>
        <v/>
      </c>
      <c r="K318" s="11">
        <f>IF($A318="","",MID(IF(SUMPRODUCT(($B$6:$B$505=$B318)*($A$6:$A$505&lt;&gt;$A318))*($B318&lt;&gt;"")&gt;0,"; дубль БИН","")&amp;IF($H318&lt;0,"; кредитовый остаток","")&amp;IF(AND($C318="",$H318&gt;0),"; нет договора","")&amp;IF(AND($F318="",$H318&gt;0),"; нет срока оплаты","")&amp;IF(AND($F318&lt;&gt;"",$H318&gt;0),IF($F318&lt;EDATE('Старение'!$C$4,-36),"; срок оплаты больше 3 лет назад",""),""),3,200))</f>
        <v/>
      </c>
    </row>
    <row r="319">
      <c r="A319" s="11" t="n"/>
      <c r="B319" s="12" t="n"/>
      <c r="C319" s="11" t="n"/>
      <c r="D319" s="11" t="n"/>
      <c r="E319" s="13" t="n"/>
      <c r="F319" s="13" t="n"/>
      <c r="G319" s="14" t="n"/>
      <c r="H319" s="14" t="n"/>
      <c r="I319" s="10">
        <f>IF(OR($F319="",$H319=""),"",'Старение'!$C$4-$F319)</f>
        <v/>
      </c>
      <c r="J319" s="11">
        <f>IF($H319="","",IF($H319&lt;0,"аванс/переплата",IF($F319="","без срока",IF($I319&lt;=0,"не просрочено",IF($I319&lt;=30,"0–30",IF($I319&lt;=60,"31–60",IF($I319&lt;=90,"61–90","90+")))))))</f>
        <v/>
      </c>
      <c r="K319" s="11">
        <f>IF($A319="","",MID(IF(SUMPRODUCT(($B$6:$B$505=$B319)*($A$6:$A$505&lt;&gt;$A319))*($B319&lt;&gt;"")&gt;0,"; дубль БИН","")&amp;IF($H319&lt;0,"; кредитовый остаток","")&amp;IF(AND($C319="",$H319&gt;0),"; нет договора","")&amp;IF(AND($F319="",$H319&gt;0),"; нет срока оплаты","")&amp;IF(AND($F319&lt;&gt;"",$H319&gt;0),IF($F319&lt;EDATE('Старение'!$C$4,-36),"; срок оплаты больше 3 лет назад",""),""),3,200))</f>
        <v/>
      </c>
    </row>
    <row r="320">
      <c r="A320" s="11" t="n"/>
      <c r="B320" s="12" t="n"/>
      <c r="C320" s="11" t="n"/>
      <c r="D320" s="11" t="n"/>
      <c r="E320" s="13" t="n"/>
      <c r="F320" s="13" t="n"/>
      <c r="G320" s="14" t="n"/>
      <c r="H320" s="14" t="n"/>
      <c r="I320" s="10">
        <f>IF(OR($F320="",$H320=""),"",'Старение'!$C$4-$F320)</f>
        <v/>
      </c>
      <c r="J320" s="11">
        <f>IF($H320="","",IF($H320&lt;0,"аванс/переплата",IF($F320="","без срока",IF($I320&lt;=0,"не просрочено",IF($I320&lt;=30,"0–30",IF($I320&lt;=60,"31–60",IF($I320&lt;=90,"61–90","90+")))))))</f>
        <v/>
      </c>
      <c r="K320" s="11">
        <f>IF($A320="","",MID(IF(SUMPRODUCT(($B$6:$B$505=$B320)*($A$6:$A$505&lt;&gt;$A320))*($B320&lt;&gt;"")&gt;0,"; дубль БИН","")&amp;IF($H320&lt;0,"; кредитовый остаток","")&amp;IF(AND($C320="",$H320&gt;0),"; нет договора","")&amp;IF(AND($F320="",$H320&gt;0),"; нет срока оплаты","")&amp;IF(AND($F320&lt;&gt;"",$H320&gt;0),IF($F320&lt;EDATE('Старение'!$C$4,-36),"; срок оплаты больше 3 лет назад",""),""),3,200))</f>
        <v/>
      </c>
    </row>
    <row r="321">
      <c r="A321" s="11" t="n"/>
      <c r="B321" s="12" t="n"/>
      <c r="C321" s="11" t="n"/>
      <c r="D321" s="11" t="n"/>
      <c r="E321" s="13" t="n"/>
      <c r="F321" s="13" t="n"/>
      <c r="G321" s="14" t="n"/>
      <c r="H321" s="14" t="n"/>
      <c r="I321" s="10">
        <f>IF(OR($F321="",$H321=""),"",'Старение'!$C$4-$F321)</f>
        <v/>
      </c>
      <c r="J321" s="11">
        <f>IF($H321="","",IF($H321&lt;0,"аванс/переплата",IF($F321="","без срока",IF($I321&lt;=0,"не просрочено",IF($I321&lt;=30,"0–30",IF($I321&lt;=60,"31–60",IF($I321&lt;=90,"61–90","90+")))))))</f>
        <v/>
      </c>
      <c r="K321" s="11">
        <f>IF($A321="","",MID(IF(SUMPRODUCT(($B$6:$B$505=$B321)*($A$6:$A$505&lt;&gt;$A321))*($B321&lt;&gt;"")&gt;0,"; дубль БИН","")&amp;IF($H321&lt;0,"; кредитовый остаток","")&amp;IF(AND($C321="",$H321&gt;0),"; нет договора","")&amp;IF(AND($F321="",$H321&gt;0),"; нет срока оплаты","")&amp;IF(AND($F321&lt;&gt;"",$H321&gt;0),IF($F321&lt;EDATE('Старение'!$C$4,-36),"; срок оплаты больше 3 лет назад",""),""),3,200))</f>
        <v/>
      </c>
    </row>
    <row r="322">
      <c r="A322" s="11" t="n"/>
      <c r="B322" s="12" t="n"/>
      <c r="C322" s="11" t="n"/>
      <c r="D322" s="11" t="n"/>
      <c r="E322" s="13" t="n"/>
      <c r="F322" s="13" t="n"/>
      <c r="G322" s="14" t="n"/>
      <c r="H322" s="14" t="n"/>
      <c r="I322" s="10">
        <f>IF(OR($F322="",$H322=""),"",'Старение'!$C$4-$F322)</f>
        <v/>
      </c>
      <c r="J322" s="11">
        <f>IF($H322="","",IF($H322&lt;0,"аванс/переплата",IF($F322="","без срока",IF($I322&lt;=0,"не просрочено",IF($I322&lt;=30,"0–30",IF($I322&lt;=60,"31–60",IF($I322&lt;=90,"61–90","90+")))))))</f>
        <v/>
      </c>
      <c r="K322" s="11">
        <f>IF($A322="","",MID(IF(SUMPRODUCT(($B$6:$B$505=$B322)*($A$6:$A$505&lt;&gt;$A322))*($B322&lt;&gt;"")&gt;0,"; дубль БИН","")&amp;IF($H322&lt;0,"; кредитовый остаток","")&amp;IF(AND($C322="",$H322&gt;0),"; нет договора","")&amp;IF(AND($F322="",$H322&gt;0),"; нет срока оплаты","")&amp;IF(AND($F322&lt;&gt;"",$H322&gt;0),IF($F322&lt;EDATE('Старение'!$C$4,-36),"; срок оплаты больше 3 лет назад",""),""),3,200))</f>
        <v/>
      </c>
    </row>
    <row r="323">
      <c r="A323" s="11" t="n"/>
      <c r="B323" s="12" t="n"/>
      <c r="C323" s="11" t="n"/>
      <c r="D323" s="11" t="n"/>
      <c r="E323" s="13" t="n"/>
      <c r="F323" s="13" t="n"/>
      <c r="G323" s="14" t="n"/>
      <c r="H323" s="14" t="n"/>
      <c r="I323" s="10">
        <f>IF(OR($F323="",$H323=""),"",'Старение'!$C$4-$F323)</f>
        <v/>
      </c>
      <c r="J323" s="11">
        <f>IF($H323="","",IF($H323&lt;0,"аванс/переплата",IF($F323="","без срока",IF($I323&lt;=0,"не просрочено",IF($I323&lt;=30,"0–30",IF($I323&lt;=60,"31–60",IF($I323&lt;=90,"61–90","90+")))))))</f>
        <v/>
      </c>
      <c r="K323" s="11">
        <f>IF($A323="","",MID(IF(SUMPRODUCT(($B$6:$B$505=$B323)*($A$6:$A$505&lt;&gt;$A323))*($B323&lt;&gt;"")&gt;0,"; дубль БИН","")&amp;IF($H323&lt;0,"; кредитовый остаток","")&amp;IF(AND($C323="",$H323&gt;0),"; нет договора","")&amp;IF(AND($F323="",$H323&gt;0),"; нет срока оплаты","")&amp;IF(AND($F323&lt;&gt;"",$H323&gt;0),IF($F323&lt;EDATE('Старение'!$C$4,-36),"; срок оплаты больше 3 лет назад",""),""),3,200))</f>
        <v/>
      </c>
    </row>
    <row r="324">
      <c r="A324" s="11" t="n"/>
      <c r="B324" s="12" t="n"/>
      <c r="C324" s="11" t="n"/>
      <c r="D324" s="11" t="n"/>
      <c r="E324" s="13" t="n"/>
      <c r="F324" s="13" t="n"/>
      <c r="G324" s="14" t="n"/>
      <c r="H324" s="14" t="n"/>
      <c r="I324" s="10">
        <f>IF(OR($F324="",$H324=""),"",'Старение'!$C$4-$F324)</f>
        <v/>
      </c>
      <c r="J324" s="11">
        <f>IF($H324="","",IF($H324&lt;0,"аванс/переплата",IF($F324="","без срока",IF($I324&lt;=0,"не просрочено",IF($I324&lt;=30,"0–30",IF($I324&lt;=60,"31–60",IF($I324&lt;=90,"61–90","90+")))))))</f>
        <v/>
      </c>
      <c r="K324" s="11">
        <f>IF($A324="","",MID(IF(SUMPRODUCT(($B$6:$B$505=$B324)*($A$6:$A$505&lt;&gt;$A324))*($B324&lt;&gt;"")&gt;0,"; дубль БИН","")&amp;IF($H324&lt;0,"; кредитовый остаток","")&amp;IF(AND($C324="",$H324&gt;0),"; нет договора","")&amp;IF(AND($F324="",$H324&gt;0),"; нет срока оплаты","")&amp;IF(AND($F324&lt;&gt;"",$H324&gt;0),IF($F324&lt;EDATE('Старение'!$C$4,-36),"; срок оплаты больше 3 лет назад",""),""),3,200))</f>
        <v/>
      </c>
    </row>
    <row r="325">
      <c r="A325" s="11" t="n"/>
      <c r="B325" s="12" t="n"/>
      <c r="C325" s="11" t="n"/>
      <c r="D325" s="11" t="n"/>
      <c r="E325" s="13" t="n"/>
      <c r="F325" s="13" t="n"/>
      <c r="G325" s="14" t="n"/>
      <c r="H325" s="14" t="n"/>
      <c r="I325" s="10">
        <f>IF(OR($F325="",$H325=""),"",'Старение'!$C$4-$F325)</f>
        <v/>
      </c>
      <c r="J325" s="11">
        <f>IF($H325="","",IF($H325&lt;0,"аванс/переплата",IF($F325="","без срока",IF($I325&lt;=0,"не просрочено",IF($I325&lt;=30,"0–30",IF($I325&lt;=60,"31–60",IF($I325&lt;=90,"61–90","90+")))))))</f>
        <v/>
      </c>
      <c r="K325" s="11">
        <f>IF($A325="","",MID(IF(SUMPRODUCT(($B$6:$B$505=$B325)*($A$6:$A$505&lt;&gt;$A325))*($B325&lt;&gt;"")&gt;0,"; дубль БИН","")&amp;IF($H325&lt;0,"; кредитовый остаток","")&amp;IF(AND($C325="",$H325&gt;0),"; нет договора","")&amp;IF(AND($F325="",$H325&gt;0),"; нет срока оплаты","")&amp;IF(AND($F325&lt;&gt;"",$H325&gt;0),IF($F325&lt;EDATE('Старение'!$C$4,-36),"; срок оплаты больше 3 лет назад",""),""),3,200))</f>
        <v/>
      </c>
    </row>
    <row r="326">
      <c r="A326" s="11" t="n"/>
      <c r="B326" s="12" t="n"/>
      <c r="C326" s="11" t="n"/>
      <c r="D326" s="11" t="n"/>
      <c r="E326" s="13" t="n"/>
      <c r="F326" s="13" t="n"/>
      <c r="G326" s="14" t="n"/>
      <c r="H326" s="14" t="n"/>
      <c r="I326" s="10">
        <f>IF(OR($F326="",$H326=""),"",'Старение'!$C$4-$F326)</f>
        <v/>
      </c>
      <c r="J326" s="11">
        <f>IF($H326="","",IF($H326&lt;0,"аванс/переплата",IF($F326="","без срока",IF($I326&lt;=0,"не просрочено",IF($I326&lt;=30,"0–30",IF($I326&lt;=60,"31–60",IF($I326&lt;=90,"61–90","90+")))))))</f>
        <v/>
      </c>
      <c r="K326" s="11">
        <f>IF($A326="","",MID(IF(SUMPRODUCT(($B$6:$B$505=$B326)*($A$6:$A$505&lt;&gt;$A326))*($B326&lt;&gt;"")&gt;0,"; дубль БИН","")&amp;IF($H326&lt;0,"; кредитовый остаток","")&amp;IF(AND($C326="",$H326&gt;0),"; нет договора","")&amp;IF(AND($F326="",$H326&gt;0),"; нет срока оплаты","")&amp;IF(AND($F326&lt;&gt;"",$H326&gt;0),IF($F326&lt;EDATE('Старение'!$C$4,-36),"; срок оплаты больше 3 лет назад",""),""),3,200))</f>
        <v/>
      </c>
    </row>
    <row r="327">
      <c r="A327" s="11" t="n"/>
      <c r="B327" s="12" t="n"/>
      <c r="C327" s="11" t="n"/>
      <c r="D327" s="11" t="n"/>
      <c r="E327" s="13" t="n"/>
      <c r="F327" s="13" t="n"/>
      <c r="G327" s="14" t="n"/>
      <c r="H327" s="14" t="n"/>
      <c r="I327" s="10">
        <f>IF(OR($F327="",$H327=""),"",'Старение'!$C$4-$F327)</f>
        <v/>
      </c>
      <c r="J327" s="11">
        <f>IF($H327="","",IF($H327&lt;0,"аванс/переплата",IF($F327="","без срока",IF($I327&lt;=0,"не просрочено",IF($I327&lt;=30,"0–30",IF($I327&lt;=60,"31–60",IF($I327&lt;=90,"61–90","90+")))))))</f>
        <v/>
      </c>
      <c r="K327" s="11">
        <f>IF($A327="","",MID(IF(SUMPRODUCT(($B$6:$B$505=$B327)*($A$6:$A$505&lt;&gt;$A327))*($B327&lt;&gt;"")&gt;0,"; дубль БИН","")&amp;IF($H327&lt;0,"; кредитовый остаток","")&amp;IF(AND($C327="",$H327&gt;0),"; нет договора","")&amp;IF(AND($F327="",$H327&gt;0),"; нет срока оплаты","")&amp;IF(AND($F327&lt;&gt;"",$H327&gt;0),IF($F327&lt;EDATE('Старение'!$C$4,-36),"; срок оплаты больше 3 лет назад",""),""),3,200))</f>
        <v/>
      </c>
    </row>
    <row r="328">
      <c r="A328" s="11" t="n"/>
      <c r="B328" s="12" t="n"/>
      <c r="C328" s="11" t="n"/>
      <c r="D328" s="11" t="n"/>
      <c r="E328" s="13" t="n"/>
      <c r="F328" s="13" t="n"/>
      <c r="G328" s="14" t="n"/>
      <c r="H328" s="14" t="n"/>
      <c r="I328" s="10">
        <f>IF(OR($F328="",$H328=""),"",'Старение'!$C$4-$F328)</f>
        <v/>
      </c>
      <c r="J328" s="11">
        <f>IF($H328="","",IF($H328&lt;0,"аванс/переплата",IF($F328="","без срока",IF($I328&lt;=0,"не просрочено",IF($I328&lt;=30,"0–30",IF($I328&lt;=60,"31–60",IF($I328&lt;=90,"61–90","90+")))))))</f>
        <v/>
      </c>
      <c r="K328" s="11">
        <f>IF($A328="","",MID(IF(SUMPRODUCT(($B$6:$B$505=$B328)*($A$6:$A$505&lt;&gt;$A328))*($B328&lt;&gt;"")&gt;0,"; дубль БИН","")&amp;IF($H328&lt;0,"; кредитовый остаток","")&amp;IF(AND($C328="",$H328&gt;0),"; нет договора","")&amp;IF(AND($F328="",$H328&gt;0),"; нет срока оплаты","")&amp;IF(AND($F328&lt;&gt;"",$H328&gt;0),IF($F328&lt;EDATE('Старение'!$C$4,-36),"; срок оплаты больше 3 лет назад",""),""),3,200))</f>
        <v/>
      </c>
    </row>
    <row r="329">
      <c r="A329" s="11" t="n"/>
      <c r="B329" s="12" t="n"/>
      <c r="C329" s="11" t="n"/>
      <c r="D329" s="11" t="n"/>
      <c r="E329" s="13" t="n"/>
      <c r="F329" s="13" t="n"/>
      <c r="G329" s="14" t="n"/>
      <c r="H329" s="14" t="n"/>
      <c r="I329" s="10">
        <f>IF(OR($F329="",$H329=""),"",'Старение'!$C$4-$F329)</f>
        <v/>
      </c>
      <c r="J329" s="11">
        <f>IF($H329="","",IF($H329&lt;0,"аванс/переплата",IF($F329="","без срока",IF($I329&lt;=0,"не просрочено",IF($I329&lt;=30,"0–30",IF($I329&lt;=60,"31–60",IF($I329&lt;=90,"61–90","90+")))))))</f>
        <v/>
      </c>
      <c r="K329" s="11">
        <f>IF($A329="","",MID(IF(SUMPRODUCT(($B$6:$B$505=$B329)*($A$6:$A$505&lt;&gt;$A329))*($B329&lt;&gt;"")&gt;0,"; дубль БИН","")&amp;IF($H329&lt;0,"; кредитовый остаток","")&amp;IF(AND($C329="",$H329&gt;0),"; нет договора","")&amp;IF(AND($F329="",$H329&gt;0),"; нет срока оплаты","")&amp;IF(AND($F329&lt;&gt;"",$H329&gt;0),IF($F329&lt;EDATE('Старение'!$C$4,-36),"; срок оплаты больше 3 лет назад",""),""),3,200))</f>
        <v/>
      </c>
    </row>
    <row r="330">
      <c r="A330" s="11" t="n"/>
      <c r="B330" s="12" t="n"/>
      <c r="C330" s="11" t="n"/>
      <c r="D330" s="11" t="n"/>
      <c r="E330" s="13" t="n"/>
      <c r="F330" s="13" t="n"/>
      <c r="G330" s="14" t="n"/>
      <c r="H330" s="14" t="n"/>
      <c r="I330" s="10">
        <f>IF(OR($F330="",$H330=""),"",'Старение'!$C$4-$F330)</f>
        <v/>
      </c>
      <c r="J330" s="11">
        <f>IF($H330="","",IF($H330&lt;0,"аванс/переплата",IF($F330="","без срока",IF($I330&lt;=0,"не просрочено",IF($I330&lt;=30,"0–30",IF($I330&lt;=60,"31–60",IF($I330&lt;=90,"61–90","90+")))))))</f>
        <v/>
      </c>
      <c r="K330" s="11">
        <f>IF($A330="","",MID(IF(SUMPRODUCT(($B$6:$B$505=$B330)*($A$6:$A$505&lt;&gt;$A330))*($B330&lt;&gt;"")&gt;0,"; дубль БИН","")&amp;IF($H330&lt;0,"; кредитовый остаток","")&amp;IF(AND($C330="",$H330&gt;0),"; нет договора","")&amp;IF(AND($F330="",$H330&gt;0),"; нет срока оплаты","")&amp;IF(AND($F330&lt;&gt;"",$H330&gt;0),IF($F330&lt;EDATE('Старение'!$C$4,-36),"; срок оплаты больше 3 лет назад",""),""),3,200))</f>
        <v/>
      </c>
    </row>
    <row r="331">
      <c r="A331" s="11" t="n"/>
      <c r="B331" s="12" t="n"/>
      <c r="C331" s="11" t="n"/>
      <c r="D331" s="11" t="n"/>
      <c r="E331" s="13" t="n"/>
      <c r="F331" s="13" t="n"/>
      <c r="G331" s="14" t="n"/>
      <c r="H331" s="14" t="n"/>
      <c r="I331" s="10">
        <f>IF(OR($F331="",$H331=""),"",'Старение'!$C$4-$F331)</f>
        <v/>
      </c>
      <c r="J331" s="11">
        <f>IF($H331="","",IF($H331&lt;0,"аванс/переплата",IF($F331="","без срока",IF($I331&lt;=0,"не просрочено",IF($I331&lt;=30,"0–30",IF($I331&lt;=60,"31–60",IF($I331&lt;=90,"61–90","90+")))))))</f>
        <v/>
      </c>
      <c r="K331" s="11">
        <f>IF($A331="","",MID(IF(SUMPRODUCT(($B$6:$B$505=$B331)*($A$6:$A$505&lt;&gt;$A331))*($B331&lt;&gt;"")&gt;0,"; дубль БИН","")&amp;IF($H331&lt;0,"; кредитовый остаток","")&amp;IF(AND($C331="",$H331&gt;0),"; нет договора","")&amp;IF(AND($F331="",$H331&gt;0),"; нет срока оплаты","")&amp;IF(AND($F331&lt;&gt;"",$H331&gt;0),IF($F331&lt;EDATE('Старение'!$C$4,-36),"; срок оплаты больше 3 лет назад",""),""),3,200))</f>
        <v/>
      </c>
    </row>
    <row r="332">
      <c r="A332" s="11" t="n"/>
      <c r="B332" s="12" t="n"/>
      <c r="C332" s="11" t="n"/>
      <c r="D332" s="11" t="n"/>
      <c r="E332" s="13" t="n"/>
      <c r="F332" s="13" t="n"/>
      <c r="G332" s="14" t="n"/>
      <c r="H332" s="14" t="n"/>
      <c r="I332" s="10">
        <f>IF(OR($F332="",$H332=""),"",'Старение'!$C$4-$F332)</f>
        <v/>
      </c>
      <c r="J332" s="11">
        <f>IF($H332="","",IF($H332&lt;0,"аванс/переплата",IF($F332="","без срока",IF($I332&lt;=0,"не просрочено",IF($I332&lt;=30,"0–30",IF($I332&lt;=60,"31–60",IF($I332&lt;=90,"61–90","90+")))))))</f>
        <v/>
      </c>
      <c r="K332" s="11">
        <f>IF($A332="","",MID(IF(SUMPRODUCT(($B$6:$B$505=$B332)*($A$6:$A$505&lt;&gt;$A332))*($B332&lt;&gt;"")&gt;0,"; дубль БИН","")&amp;IF($H332&lt;0,"; кредитовый остаток","")&amp;IF(AND($C332="",$H332&gt;0),"; нет договора","")&amp;IF(AND($F332="",$H332&gt;0),"; нет срока оплаты","")&amp;IF(AND($F332&lt;&gt;"",$H332&gt;0),IF($F332&lt;EDATE('Старение'!$C$4,-36),"; срок оплаты больше 3 лет назад",""),""),3,200))</f>
        <v/>
      </c>
    </row>
    <row r="333">
      <c r="A333" s="11" t="n"/>
      <c r="B333" s="12" t="n"/>
      <c r="C333" s="11" t="n"/>
      <c r="D333" s="11" t="n"/>
      <c r="E333" s="13" t="n"/>
      <c r="F333" s="13" t="n"/>
      <c r="G333" s="14" t="n"/>
      <c r="H333" s="14" t="n"/>
      <c r="I333" s="10">
        <f>IF(OR($F333="",$H333=""),"",'Старение'!$C$4-$F333)</f>
        <v/>
      </c>
      <c r="J333" s="11">
        <f>IF($H333="","",IF($H333&lt;0,"аванс/переплата",IF($F333="","без срока",IF($I333&lt;=0,"не просрочено",IF($I333&lt;=30,"0–30",IF($I333&lt;=60,"31–60",IF($I333&lt;=90,"61–90","90+")))))))</f>
        <v/>
      </c>
      <c r="K333" s="11">
        <f>IF($A333="","",MID(IF(SUMPRODUCT(($B$6:$B$505=$B333)*($A$6:$A$505&lt;&gt;$A333))*($B333&lt;&gt;"")&gt;0,"; дубль БИН","")&amp;IF($H333&lt;0,"; кредитовый остаток","")&amp;IF(AND($C333="",$H333&gt;0),"; нет договора","")&amp;IF(AND($F333="",$H333&gt;0),"; нет срока оплаты","")&amp;IF(AND($F333&lt;&gt;"",$H333&gt;0),IF($F333&lt;EDATE('Старение'!$C$4,-36),"; срок оплаты больше 3 лет назад",""),""),3,200))</f>
        <v/>
      </c>
    </row>
    <row r="334">
      <c r="A334" s="11" t="n"/>
      <c r="B334" s="12" t="n"/>
      <c r="C334" s="11" t="n"/>
      <c r="D334" s="11" t="n"/>
      <c r="E334" s="13" t="n"/>
      <c r="F334" s="13" t="n"/>
      <c r="G334" s="14" t="n"/>
      <c r="H334" s="14" t="n"/>
      <c r="I334" s="10">
        <f>IF(OR($F334="",$H334=""),"",'Старение'!$C$4-$F334)</f>
        <v/>
      </c>
      <c r="J334" s="11">
        <f>IF($H334="","",IF($H334&lt;0,"аванс/переплата",IF($F334="","без срока",IF($I334&lt;=0,"не просрочено",IF($I334&lt;=30,"0–30",IF($I334&lt;=60,"31–60",IF($I334&lt;=90,"61–90","90+")))))))</f>
        <v/>
      </c>
      <c r="K334" s="11">
        <f>IF($A334="","",MID(IF(SUMPRODUCT(($B$6:$B$505=$B334)*($A$6:$A$505&lt;&gt;$A334))*($B334&lt;&gt;"")&gt;0,"; дубль БИН","")&amp;IF($H334&lt;0,"; кредитовый остаток","")&amp;IF(AND($C334="",$H334&gt;0),"; нет договора","")&amp;IF(AND($F334="",$H334&gt;0),"; нет срока оплаты","")&amp;IF(AND($F334&lt;&gt;"",$H334&gt;0),IF($F334&lt;EDATE('Старение'!$C$4,-36),"; срок оплаты больше 3 лет назад",""),""),3,200))</f>
        <v/>
      </c>
    </row>
    <row r="335">
      <c r="A335" s="11" t="n"/>
      <c r="B335" s="12" t="n"/>
      <c r="C335" s="11" t="n"/>
      <c r="D335" s="11" t="n"/>
      <c r="E335" s="13" t="n"/>
      <c r="F335" s="13" t="n"/>
      <c r="G335" s="14" t="n"/>
      <c r="H335" s="14" t="n"/>
      <c r="I335" s="10">
        <f>IF(OR($F335="",$H335=""),"",'Старение'!$C$4-$F335)</f>
        <v/>
      </c>
      <c r="J335" s="11">
        <f>IF($H335="","",IF($H335&lt;0,"аванс/переплата",IF($F335="","без срока",IF($I335&lt;=0,"не просрочено",IF($I335&lt;=30,"0–30",IF($I335&lt;=60,"31–60",IF($I335&lt;=90,"61–90","90+")))))))</f>
        <v/>
      </c>
      <c r="K335" s="11">
        <f>IF($A335="","",MID(IF(SUMPRODUCT(($B$6:$B$505=$B335)*($A$6:$A$505&lt;&gt;$A335))*($B335&lt;&gt;"")&gt;0,"; дубль БИН","")&amp;IF($H335&lt;0,"; кредитовый остаток","")&amp;IF(AND($C335="",$H335&gt;0),"; нет договора","")&amp;IF(AND($F335="",$H335&gt;0),"; нет срока оплаты","")&amp;IF(AND($F335&lt;&gt;"",$H335&gt;0),IF($F335&lt;EDATE('Старение'!$C$4,-36),"; срок оплаты больше 3 лет назад",""),""),3,200))</f>
        <v/>
      </c>
    </row>
    <row r="336">
      <c r="A336" s="11" t="n"/>
      <c r="B336" s="12" t="n"/>
      <c r="C336" s="11" t="n"/>
      <c r="D336" s="11" t="n"/>
      <c r="E336" s="13" t="n"/>
      <c r="F336" s="13" t="n"/>
      <c r="G336" s="14" t="n"/>
      <c r="H336" s="14" t="n"/>
      <c r="I336" s="10">
        <f>IF(OR($F336="",$H336=""),"",'Старение'!$C$4-$F336)</f>
        <v/>
      </c>
      <c r="J336" s="11">
        <f>IF($H336="","",IF($H336&lt;0,"аванс/переплата",IF($F336="","без срока",IF($I336&lt;=0,"не просрочено",IF($I336&lt;=30,"0–30",IF($I336&lt;=60,"31–60",IF($I336&lt;=90,"61–90","90+")))))))</f>
        <v/>
      </c>
      <c r="K336" s="11">
        <f>IF($A336="","",MID(IF(SUMPRODUCT(($B$6:$B$505=$B336)*($A$6:$A$505&lt;&gt;$A336))*($B336&lt;&gt;"")&gt;0,"; дубль БИН","")&amp;IF($H336&lt;0,"; кредитовый остаток","")&amp;IF(AND($C336="",$H336&gt;0),"; нет договора","")&amp;IF(AND($F336="",$H336&gt;0),"; нет срока оплаты","")&amp;IF(AND($F336&lt;&gt;"",$H336&gt;0),IF($F336&lt;EDATE('Старение'!$C$4,-36),"; срок оплаты больше 3 лет назад",""),""),3,200))</f>
        <v/>
      </c>
    </row>
    <row r="337">
      <c r="A337" s="11" t="n"/>
      <c r="B337" s="12" t="n"/>
      <c r="C337" s="11" t="n"/>
      <c r="D337" s="11" t="n"/>
      <c r="E337" s="13" t="n"/>
      <c r="F337" s="13" t="n"/>
      <c r="G337" s="14" t="n"/>
      <c r="H337" s="14" t="n"/>
      <c r="I337" s="10">
        <f>IF(OR($F337="",$H337=""),"",'Старение'!$C$4-$F337)</f>
        <v/>
      </c>
      <c r="J337" s="11">
        <f>IF($H337="","",IF($H337&lt;0,"аванс/переплата",IF($F337="","без срока",IF($I337&lt;=0,"не просрочено",IF($I337&lt;=30,"0–30",IF($I337&lt;=60,"31–60",IF($I337&lt;=90,"61–90","90+")))))))</f>
        <v/>
      </c>
      <c r="K337" s="11">
        <f>IF($A337="","",MID(IF(SUMPRODUCT(($B$6:$B$505=$B337)*($A$6:$A$505&lt;&gt;$A337))*($B337&lt;&gt;"")&gt;0,"; дубль БИН","")&amp;IF($H337&lt;0,"; кредитовый остаток","")&amp;IF(AND($C337="",$H337&gt;0),"; нет договора","")&amp;IF(AND($F337="",$H337&gt;0),"; нет срока оплаты","")&amp;IF(AND($F337&lt;&gt;"",$H337&gt;0),IF($F337&lt;EDATE('Старение'!$C$4,-36),"; срок оплаты больше 3 лет назад",""),""),3,200))</f>
        <v/>
      </c>
    </row>
    <row r="338">
      <c r="A338" s="11" t="n"/>
      <c r="B338" s="12" t="n"/>
      <c r="C338" s="11" t="n"/>
      <c r="D338" s="11" t="n"/>
      <c r="E338" s="13" t="n"/>
      <c r="F338" s="13" t="n"/>
      <c r="G338" s="14" t="n"/>
      <c r="H338" s="14" t="n"/>
      <c r="I338" s="10">
        <f>IF(OR($F338="",$H338=""),"",'Старение'!$C$4-$F338)</f>
        <v/>
      </c>
      <c r="J338" s="11">
        <f>IF($H338="","",IF($H338&lt;0,"аванс/переплата",IF($F338="","без срока",IF($I338&lt;=0,"не просрочено",IF($I338&lt;=30,"0–30",IF($I338&lt;=60,"31–60",IF($I338&lt;=90,"61–90","90+")))))))</f>
        <v/>
      </c>
      <c r="K338" s="11">
        <f>IF($A338="","",MID(IF(SUMPRODUCT(($B$6:$B$505=$B338)*($A$6:$A$505&lt;&gt;$A338))*($B338&lt;&gt;"")&gt;0,"; дубль БИН","")&amp;IF($H338&lt;0,"; кредитовый остаток","")&amp;IF(AND($C338="",$H338&gt;0),"; нет договора","")&amp;IF(AND($F338="",$H338&gt;0),"; нет срока оплаты","")&amp;IF(AND($F338&lt;&gt;"",$H338&gt;0),IF($F338&lt;EDATE('Старение'!$C$4,-36),"; срок оплаты больше 3 лет назад",""),""),3,200))</f>
        <v/>
      </c>
    </row>
    <row r="339">
      <c r="A339" s="11" t="n"/>
      <c r="B339" s="12" t="n"/>
      <c r="C339" s="11" t="n"/>
      <c r="D339" s="11" t="n"/>
      <c r="E339" s="13" t="n"/>
      <c r="F339" s="13" t="n"/>
      <c r="G339" s="14" t="n"/>
      <c r="H339" s="14" t="n"/>
      <c r="I339" s="10">
        <f>IF(OR($F339="",$H339=""),"",'Старение'!$C$4-$F339)</f>
        <v/>
      </c>
      <c r="J339" s="11">
        <f>IF($H339="","",IF($H339&lt;0,"аванс/переплата",IF($F339="","без срока",IF($I339&lt;=0,"не просрочено",IF($I339&lt;=30,"0–30",IF($I339&lt;=60,"31–60",IF($I339&lt;=90,"61–90","90+")))))))</f>
        <v/>
      </c>
      <c r="K339" s="11">
        <f>IF($A339="","",MID(IF(SUMPRODUCT(($B$6:$B$505=$B339)*($A$6:$A$505&lt;&gt;$A339))*($B339&lt;&gt;"")&gt;0,"; дубль БИН","")&amp;IF($H339&lt;0,"; кредитовый остаток","")&amp;IF(AND($C339="",$H339&gt;0),"; нет договора","")&amp;IF(AND($F339="",$H339&gt;0),"; нет срока оплаты","")&amp;IF(AND($F339&lt;&gt;"",$H339&gt;0),IF($F339&lt;EDATE('Старение'!$C$4,-36),"; срок оплаты больше 3 лет назад",""),""),3,200))</f>
        <v/>
      </c>
    </row>
    <row r="340">
      <c r="A340" s="11" t="n"/>
      <c r="B340" s="12" t="n"/>
      <c r="C340" s="11" t="n"/>
      <c r="D340" s="11" t="n"/>
      <c r="E340" s="13" t="n"/>
      <c r="F340" s="13" t="n"/>
      <c r="G340" s="14" t="n"/>
      <c r="H340" s="14" t="n"/>
      <c r="I340" s="10">
        <f>IF(OR($F340="",$H340=""),"",'Старение'!$C$4-$F340)</f>
        <v/>
      </c>
      <c r="J340" s="11">
        <f>IF($H340="","",IF($H340&lt;0,"аванс/переплата",IF($F340="","без срока",IF($I340&lt;=0,"не просрочено",IF($I340&lt;=30,"0–30",IF($I340&lt;=60,"31–60",IF($I340&lt;=90,"61–90","90+")))))))</f>
        <v/>
      </c>
      <c r="K340" s="11">
        <f>IF($A340="","",MID(IF(SUMPRODUCT(($B$6:$B$505=$B340)*($A$6:$A$505&lt;&gt;$A340))*($B340&lt;&gt;"")&gt;0,"; дубль БИН","")&amp;IF($H340&lt;0,"; кредитовый остаток","")&amp;IF(AND($C340="",$H340&gt;0),"; нет договора","")&amp;IF(AND($F340="",$H340&gt;0),"; нет срока оплаты","")&amp;IF(AND($F340&lt;&gt;"",$H340&gt;0),IF($F340&lt;EDATE('Старение'!$C$4,-36),"; срок оплаты больше 3 лет назад",""),""),3,200))</f>
        <v/>
      </c>
    </row>
    <row r="341">
      <c r="A341" s="11" t="n"/>
      <c r="B341" s="12" t="n"/>
      <c r="C341" s="11" t="n"/>
      <c r="D341" s="11" t="n"/>
      <c r="E341" s="13" t="n"/>
      <c r="F341" s="13" t="n"/>
      <c r="G341" s="14" t="n"/>
      <c r="H341" s="14" t="n"/>
      <c r="I341" s="10">
        <f>IF(OR($F341="",$H341=""),"",'Старение'!$C$4-$F341)</f>
        <v/>
      </c>
      <c r="J341" s="11">
        <f>IF($H341="","",IF($H341&lt;0,"аванс/переплата",IF($F341="","без срока",IF($I341&lt;=0,"не просрочено",IF($I341&lt;=30,"0–30",IF($I341&lt;=60,"31–60",IF($I341&lt;=90,"61–90","90+")))))))</f>
        <v/>
      </c>
      <c r="K341" s="11">
        <f>IF($A341="","",MID(IF(SUMPRODUCT(($B$6:$B$505=$B341)*($A$6:$A$505&lt;&gt;$A341))*($B341&lt;&gt;"")&gt;0,"; дубль БИН","")&amp;IF($H341&lt;0,"; кредитовый остаток","")&amp;IF(AND($C341="",$H341&gt;0),"; нет договора","")&amp;IF(AND($F341="",$H341&gt;0),"; нет срока оплаты","")&amp;IF(AND($F341&lt;&gt;"",$H341&gt;0),IF($F341&lt;EDATE('Старение'!$C$4,-36),"; срок оплаты больше 3 лет назад",""),""),3,200))</f>
        <v/>
      </c>
    </row>
    <row r="342">
      <c r="A342" s="11" t="n"/>
      <c r="B342" s="12" t="n"/>
      <c r="C342" s="11" t="n"/>
      <c r="D342" s="11" t="n"/>
      <c r="E342" s="13" t="n"/>
      <c r="F342" s="13" t="n"/>
      <c r="G342" s="14" t="n"/>
      <c r="H342" s="14" t="n"/>
      <c r="I342" s="10">
        <f>IF(OR($F342="",$H342=""),"",'Старение'!$C$4-$F342)</f>
        <v/>
      </c>
      <c r="J342" s="11">
        <f>IF($H342="","",IF($H342&lt;0,"аванс/переплата",IF($F342="","без срока",IF($I342&lt;=0,"не просрочено",IF($I342&lt;=30,"0–30",IF($I342&lt;=60,"31–60",IF($I342&lt;=90,"61–90","90+")))))))</f>
        <v/>
      </c>
      <c r="K342" s="11">
        <f>IF($A342="","",MID(IF(SUMPRODUCT(($B$6:$B$505=$B342)*($A$6:$A$505&lt;&gt;$A342))*($B342&lt;&gt;"")&gt;0,"; дубль БИН","")&amp;IF($H342&lt;0,"; кредитовый остаток","")&amp;IF(AND($C342="",$H342&gt;0),"; нет договора","")&amp;IF(AND($F342="",$H342&gt;0),"; нет срока оплаты","")&amp;IF(AND($F342&lt;&gt;"",$H342&gt;0),IF($F342&lt;EDATE('Старение'!$C$4,-36),"; срок оплаты больше 3 лет назад",""),""),3,200))</f>
        <v/>
      </c>
    </row>
    <row r="343">
      <c r="A343" s="11" t="n"/>
      <c r="B343" s="12" t="n"/>
      <c r="C343" s="11" t="n"/>
      <c r="D343" s="11" t="n"/>
      <c r="E343" s="13" t="n"/>
      <c r="F343" s="13" t="n"/>
      <c r="G343" s="14" t="n"/>
      <c r="H343" s="14" t="n"/>
      <c r="I343" s="10">
        <f>IF(OR($F343="",$H343=""),"",'Старение'!$C$4-$F343)</f>
        <v/>
      </c>
      <c r="J343" s="11">
        <f>IF($H343="","",IF($H343&lt;0,"аванс/переплата",IF($F343="","без срока",IF($I343&lt;=0,"не просрочено",IF($I343&lt;=30,"0–30",IF($I343&lt;=60,"31–60",IF($I343&lt;=90,"61–90","90+")))))))</f>
        <v/>
      </c>
      <c r="K343" s="11">
        <f>IF($A343="","",MID(IF(SUMPRODUCT(($B$6:$B$505=$B343)*($A$6:$A$505&lt;&gt;$A343))*($B343&lt;&gt;"")&gt;0,"; дубль БИН","")&amp;IF($H343&lt;0,"; кредитовый остаток","")&amp;IF(AND($C343="",$H343&gt;0),"; нет договора","")&amp;IF(AND($F343="",$H343&gt;0),"; нет срока оплаты","")&amp;IF(AND($F343&lt;&gt;"",$H343&gt;0),IF($F343&lt;EDATE('Старение'!$C$4,-36),"; срок оплаты больше 3 лет назад",""),""),3,200))</f>
        <v/>
      </c>
    </row>
    <row r="344">
      <c r="A344" s="11" t="n"/>
      <c r="B344" s="12" t="n"/>
      <c r="C344" s="11" t="n"/>
      <c r="D344" s="11" t="n"/>
      <c r="E344" s="13" t="n"/>
      <c r="F344" s="13" t="n"/>
      <c r="G344" s="14" t="n"/>
      <c r="H344" s="14" t="n"/>
      <c r="I344" s="10">
        <f>IF(OR($F344="",$H344=""),"",'Старение'!$C$4-$F344)</f>
        <v/>
      </c>
      <c r="J344" s="11">
        <f>IF($H344="","",IF($H344&lt;0,"аванс/переплата",IF($F344="","без срока",IF($I344&lt;=0,"не просрочено",IF($I344&lt;=30,"0–30",IF($I344&lt;=60,"31–60",IF($I344&lt;=90,"61–90","90+")))))))</f>
        <v/>
      </c>
      <c r="K344" s="11">
        <f>IF($A344="","",MID(IF(SUMPRODUCT(($B$6:$B$505=$B344)*($A$6:$A$505&lt;&gt;$A344))*($B344&lt;&gt;"")&gt;0,"; дубль БИН","")&amp;IF($H344&lt;0,"; кредитовый остаток","")&amp;IF(AND($C344="",$H344&gt;0),"; нет договора","")&amp;IF(AND($F344="",$H344&gt;0),"; нет срока оплаты","")&amp;IF(AND($F344&lt;&gt;"",$H344&gt;0),IF($F344&lt;EDATE('Старение'!$C$4,-36),"; срок оплаты больше 3 лет назад",""),""),3,200))</f>
        <v/>
      </c>
    </row>
    <row r="345">
      <c r="A345" s="11" t="n"/>
      <c r="B345" s="12" t="n"/>
      <c r="C345" s="11" t="n"/>
      <c r="D345" s="11" t="n"/>
      <c r="E345" s="13" t="n"/>
      <c r="F345" s="13" t="n"/>
      <c r="G345" s="14" t="n"/>
      <c r="H345" s="14" t="n"/>
      <c r="I345" s="10">
        <f>IF(OR($F345="",$H345=""),"",'Старение'!$C$4-$F345)</f>
        <v/>
      </c>
      <c r="J345" s="11">
        <f>IF($H345="","",IF($H345&lt;0,"аванс/переплата",IF($F345="","без срока",IF($I345&lt;=0,"не просрочено",IF($I345&lt;=30,"0–30",IF($I345&lt;=60,"31–60",IF($I345&lt;=90,"61–90","90+")))))))</f>
        <v/>
      </c>
      <c r="K345" s="11">
        <f>IF($A345="","",MID(IF(SUMPRODUCT(($B$6:$B$505=$B345)*($A$6:$A$505&lt;&gt;$A345))*($B345&lt;&gt;"")&gt;0,"; дубль БИН","")&amp;IF($H345&lt;0,"; кредитовый остаток","")&amp;IF(AND($C345="",$H345&gt;0),"; нет договора","")&amp;IF(AND($F345="",$H345&gt;0),"; нет срока оплаты","")&amp;IF(AND($F345&lt;&gt;"",$H345&gt;0),IF($F345&lt;EDATE('Старение'!$C$4,-36),"; срок оплаты больше 3 лет назад",""),""),3,200))</f>
        <v/>
      </c>
    </row>
    <row r="346">
      <c r="A346" s="11" t="n"/>
      <c r="B346" s="12" t="n"/>
      <c r="C346" s="11" t="n"/>
      <c r="D346" s="11" t="n"/>
      <c r="E346" s="13" t="n"/>
      <c r="F346" s="13" t="n"/>
      <c r="G346" s="14" t="n"/>
      <c r="H346" s="14" t="n"/>
      <c r="I346" s="10">
        <f>IF(OR($F346="",$H346=""),"",'Старение'!$C$4-$F346)</f>
        <v/>
      </c>
      <c r="J346" s="11">
        <f>IF($H346="","",IF($H346&lt;0,"аванс/переплата",IF($F346="","без срока",IF($I346&lt;=0,"не просрочено",IF($I346&lt;=30,"0–30",IF($I346&lt;=60,"31–60",IF($I346&lt;=90,"61–90","90+")))))))</f>
        <v/>
      </c>
      <c r="K346" s="11">
        <f>IF($A346="","",MID(IF(SUMPRODUCT(($B$6:$B$505=$B346)*($A$6:$A$505&lt;&gt;$A346))*($B346&lt;&gt;"")&gt;0,"; дубль БИН","")&amp;IF($H346&lt;0,"; кредитовый остаток","")&amp;IF(AND($C346="",$H346&gt;0),"; нет договора","")&amp;IF(AND($F346="",$H346&gt;0),"; нет срока оплаты","")&amp;IF(AND($F346&lt;&gt;"",$H346&gt;0),IF($F346&lt;EDATE('Старение'!$C$4,-36),"; срок оплаты больше 3 лет назад",""),""),3,200))</f>
        <v/>
      </c>
    </row>
    <row r="347">
      <c r="A347" s="11" t="n"/>
      <c r="B347" s="12" t="n"/>
      <c r="C347" s="11" t="n"/>
      <c r="D347" s="11" t="n"/>
      <c r="E347" s="13" t="n"/>
      <c r="F347" s="13" t="n"/>
      <c r="G347" s="14" t="n"/>
      <c r="H347" s="14" t="n"/>
      <c r="I347" s="10">
        <f>IF(OR($F347="",$H347=""),"",'Старение'!$C$4-$F347)</f>
        <v/>
      </c>
      <c r="J347" s="11">
        <f>IF($H347="","",IF($H347&lt;0,"аванс/переплата",IF($F347="","без срока",IF($I347&lt;=0,"не просрочено",IF($I347&lt;=30,"0–30",IF($I347&lt;=60,"31–60",IF($I347&lt;=90,"61–90","90+")))))))</f>
        <v/>
      </c>
      <c r="K347" s="11">
        <f>IF($A347="","",MID(IF(SUMPRODUCT(($B$6:$B$505=$B347)*($A$6:$A$505&lt;&gt;$A347))*($B347&lt;&gt;"")&gt;0,"; дубль БИН","")&amp;IF($H347&lt;0,"; кредитовый остаток","")&amp;IF(AND($C347="",$H347&gt;0),"; нет договора","")&amp;IF(AND($F347="",$H347&gt;0),"; нет срока оплаты","")&amp;IF(AND($F347&lt;&gt;"",$H347&gt;0),IF($F347&lt;EDATE('Старение'!$C$4,-36),"; срок оплаты больше 3 лет назад",""),""),3,200))</f>
        <v/>
      </c>
    </row>
    <row r="348">
      <c r="A348" s="11" t="n"/>
      <c r="B348" s="12" t="n"/>
      <c r="C348" s="11" t="n"/>
      <c r="D348" s="11" t="n"/>
      <c r="E348" s="13" t="n"/>
      <c r="F348" s="13" t="n"/>
      <c r="G348" s="14" t="n"/>
      <c r="H348" s="14" t="n"/>
      <c r="I348" s="10">
        <f>IF(OR($F348="",$H348=""),"",'Старение'!$C$4-$F348)</f>
        <v/>
      </c>
      <c r="J348" s="11">
        <f>IF($H348="","",IF($H348&lt;0,"аванс/переплата",IF($F348="","без срока",IF($I348&lt;=0,"не просрочено",IF($I348&lt;=30,"0–30",IF($I348&lt;=60,"31–60",IF($I348&lt;=90,"61–90","90+")))))))</f>
        <v/>
      </c>
      <c r="K348" s="11">
        <f>IF($A348="","",MID(IF(SUMPRODUCT(($B$6:$B$505=$B348)*($A$6:$A$505&lt;&gt;$A348))*($B348&lt;&gt;"")&gt;0,"; дубль БИН","")&amp;IF($H348&lt;0,"; кредитовый остаток","")&amp;IF(AND($C348="",$H348&gt;0),"; нет договора","")&amp;IF(AND($F348="",$H348&gt;0),"; нет срока оплаты","")&amp;IF(AND($F348&lt;&gt;"",$H348&gt;0),IF($F348&lt;EDATE('Старение'!$C$4,-36),"; срок оплаты больше 3 лет назад",""),""),3,200))</f>
        <v/>
      </c>
    </row>
    <row r="349">
      <c r="A349" s="11" t="n"/>
      <c r="B349" s="12" t="n"/>
      <c r="C349" s="11" t="n"/>
      <c r="D349" s="11" t="n"/>
      <c r="E349" s="13" t="n"/>
      <c r="F349" s="13" t="n"/>
      <c r="G349" s="14" t="n"/>
      <c r="H349" s="14" t="n"/>
      <c r="I349" s="10">
        <f>IF(OR($F349="",$H349=""),"",'Старение'!$C$4-$F349)</f>
        <v/>
      </c>
      <c r="J349" s="11">
        <f>IF($H349="","",IF($H349&lt;0,"аванс/переплата",IF($F349="","без срока",IF($I349&lt;=0,"не просрочено",IF($I349&lt;=30,"0–30",IF($I349&lt;=60,"31–60",IF($I349&lt;=90,"61–90","90+")))))))</f>
        <v/>
      </c>
      <c r="K349" s="11">
        <f>IF($A349="","",MID(IF(SUMPRODUCT(($B$6:$B$505=$B349)*($A$6:$A$505&lt;&gt;$A349))*($B349&lt;&gt;"")&gt;0,"; дубль БИН","")&amp;IF($H349&lt;0,"; кредитовый остаток","")&amp;IF(AND($C349="",$H349&gt;0),"; нет договора","")&amp;IF(AND($F349="",$H349&gt;0),"; нет срока оплаты","")&amp;IF(AND($F349&lt;&gt;"",$H349&gt;0),IF($F349&lt;EDATE('Старение'!$C$4,-36),"; срок оплаты больше 3 лет назад",""),""),3,200))</f>
        <v/>
      </c>
    </row>
    <row r="350">
      <c r="A350" s="11" t="n"/>
      <c r="B350" s="12" t="n"/>
      <c r="C350" s="11" t="n"/>
      <c r="D350" s="11" t="n"/>
      <c r="E350" s="13" t="n"/>
      <c r="F350" s="13" t="n"/>
      <c r="G350" s="14" t="n"/>
      <c r="H350" s="14" t="n"/>
      <c r="I350" s="10">
        <f>IF(OR($F350="",$H350=""),"",'Старение'!$C$4-$F350)</f>
        <v/>
      </c>
      <c r="J350" s="11">
        <f>IF($H350="","",IF($H350&lt;0,"аванс/переплата",IF($F350="","без срока",IF($I350&lt;=0,"не просрочено",IF($I350&lt;=30,"0–30",IF($I350&lt;=60,"31–60",IF($I350&lt;=90,"61–90","90+")))))))</f>
        <v/>
      </c>
      <c r="K350" s="11">
        <f>IF($A350="","",MID(IF(SUMPRODUCT(($B$6:$B$505=$B350)*($A$6:$A$505&lt;&gt;$A350))*($B350&lt;&gt;"")&gt;0,"; дубль БИН","")&amp;IF($H350&lt;0,"; кредитовый остаток","")&amp;IF(AND($C350="",$H350&gt;0),"; нет договора","")&amp;IF(AND($F350="",$H350&gt;0),"; нет срока оплаты","")&amp;IF(AND($F350&lt;&gt;"",$H350&gt;0),IF($F350&lt;EDATE('Старение'!$C$4,-36),"; срок оплаты больше 3 лет назад",""),""),3,200))</f>
        <v/>
      </c>
    </row>
    <row r="351">
      <c r="A351" s="11" t="n"/>
      <c r="B351" s="12" t="n"/>
      <c r="C351" s="11" t="n"/>
      <c r="D351" s="11" t="n"/>
      <c r="E351" s="13" t="n"/>
      <c r="F351" s="13" t="n"/>
      <c r="G351" s="14" t="n"/>
      <c r="H351" s="14" t="n"/>
      <c r="I351" s="10">
        <f>IF(OR($F351="",$H351=""),"",'Старение'!$C$4-$F351)</f>
        <v/>
      </c>
      <c r="J351" s="11">
        <f>IF($H351="","",IF($H351&lt;0,"аванс/переплата",IF($F351="","без срока",IF($I351&lt;=0,"не просрочено",IF($I351&lt;=30,"0–30",IF($I351&lt;=60,"31–60",IF($I351&lt;=90,"61–90","90+")))))))</f>
        <v/>
      </c>
      <c r="K351" s="11">
        <f>IF($A351="","",MID(IF(SUMPRODUCT(($B$6:$B$505=$B351)*($A$6:$A$505&lt;&gt;$A351))*($B351&lt;&gt;"")&gt;0,"; дубль БИН","")&amp;IF($H351&lt;0,"; кредитовый остаток","")&amp;IF(AND($C351="",$H351&gt;0),"; нет договора","")&amp;IF(AND($F351="",$H351&gt;0),"; нет срока оплаты","")&amp;IF(AND($F351&lt;&gt;"",$H351&gt;0),IF($F351&lt;EDATE('Старение'!$C$4,-36),"; срок оплаты больше 3 лет назад",""),""),3,200))</f>
        <v/>
      </c>
    </row>
    <row r="352">
      <c r="A352" s="11" t="n"/>
      <c r="B352" s="12" t="n"/>
      <c r="C352" s="11" t="n"/>
      <c r="D352" s="11" t="n"/>
      <c r="E352" s="13" t="n"/>
      <c r="F352" s="13" t="n"/>
      <c r="G352" s="14" t="n"/>
      <c r="H352" s="14" t="n"/>
      <c r="I352" s="10">
        <f>IF(OR($F352="",$H352=""),"",'Старение'!$C$4-$F352)</f>
        <v/>
      </c>
      <c r="J352" s="11">
        <f>IF($H352="","",IF($H352&lt;0,"аванс/переплата",IF($F352="","без срока",IF($I352&lt;=0,"не просрочено",IF($I352&lt;=30,"0–30",IF($I352&lt;=60,"31–60",IF($I352&lt;=90,"61–90","90+")))))))</f>
        <v/>
      </c>
      <c r="K352" s="11">
        <f>IF($A352="","",MID(IF(SUMPRODUCT(($B$6:$B$505=$B352)*($A$6:$A$505&lt;&gt;$A352))*($B352&lt;&gt;"")&gt;0,"; дубль БИН","")&amp;IF($H352&lt;0,"; кредитовый остаток","")&amp;IF(AND($C352="",$H352&gt;0),"; нет договора","")&amp;IF(AND($F352="",$H352&gt;0),"; нет срока оплаты","")&amp;IF(AND($F352&lt;&gt;"",$H352&gt;0),IF($F352&lt;EDATE('Старение'!$C$4,-36),"; срок оплаты больше 3 лет назад",""),""),3,200))</f>
        <v/>
      </c>
    </row>
    <row r="353">
      <c r="A353" s="11" t="n"/>
      <c r="B353" s="12" t="n"/>
      <c r="C353" s="11" t="n"/>
      <c r="D353" s="11" t="n"/>
      <c r="E353" s="13" t="n"/>
      <c r="F353" s="13" t="n"/>
      <c r="G353" s="14" t="n"/>
      <c r="H353" s="14" t="n"/>
      <c r="I353" s="10">
        <f>IF(OR($F353="",$H353=""),"",'Старение'!$C$4-$F353)</f>
        <v/>
      </c>
      <c r="J353" s="11">
        <f>IF($H353="","",IF($H353&lt;0,"аванс/переплата",IF($F353="","без срока",IF($I353&lt;=0,"не просрочено",IF($I353&lt;=30,"0–30",IF($I353&lt;=60,"31–60",IF($I353&lt;=90,"61–90","90+")))))))</f>
        <v/>
      </c>
      <c r="K353" s="11">
        <f>IF($A353="","",MID(IF(SUMPRODUCT(($B$6:$B$505=$B353)*($A$6:$A$505&lt;&gt;$A353))*($B353&lt;&gt;"")&gt;0,"; дубль БИН","")&amp;IF($H353&lt;0,"; кредитовый остаток","")&amp;IF(AND($C353="",$H353&gt;0),"; нет договора","")&amp;IF(AND($F353="",$H353&gt;0),"; нет срока оплаты","")&amp;IF(AND($F353&lt;&gt;"",$H353&gt;0),IF($F353&lt;EDATE('Старение'!$C$4,-36),"; срок оплаты больше 3 лет назад",""),""),3,200))</f>
        <v/>
      </c>
    </row>
    <row r="354">
      <c r="A354" s="11" t="n"/>
      <c r="B354" s="12" t="n"/>
      <c r="C354" s="11" t="n"/>
      <c r="D354" s="11" t="n"/>
      <c r="E354" s="13" t="n"/>
      <c r="F354" s="13" t="n"/>
      <c r="G354" s="14" t="n"/>
      <c r="H354" s="14" t="n"/>
      <c r="I354" s="10">
        <f>IF(OR($F354="",$H354=""),"",'Старение'!$C$4-$F354)</f>
        <v/>
      </c>
      <c r="J354" s="11">
        <f>IF($H354="","",IF($H354&lt;0,"аванс/переплата",IF($F354="","без срока",IF($I354&lt;=0,"не просрочено",IF($I354&lt;=30,"0–30",IF($I354&lt;=60,"31–60",IF($I354&lt;=90,"61–90","90+")))))))</f>
        <v/>
      </c>
      <c r="K354" s="11">
        <f>IF($A354="","",MID(IF(SUMPRODUCT(($B$6:$B$505=$B354)*($A$6:$A$505&lt;&gt;$A354))*($B354&lt;&gt;"")&gt;0,"; дубль БИН","")&amp;IF($H354&lt;0,"; кредитовый остаток","")&amp;IF(AND($C354="",$H354&gt;0),"; нет договора","")&amp;IF(AND($F354="",$H354&gt;0),"; нет срока оплаты","")&amp;IF(AND($F354&lt;&gt;"",$H354&gt;0),IF($F354&lt;EDATE('Старение'!$C$4,-36),"; срок оплаты больше 3 лет назад",""),""),3,200))</f>
        <v/>
      </c>
    </row>
    <row r="355">
      <c r="A355" s="11" t="n"/>
      <c r="B355" s="12" t="n"/>
      <c r="C355" s="11" t="n"/>
      <c r="D355" s="11" t="n"/>
      <c r="E355" s="13" t="n"/>
      <c r="F355" s="13" t="n"/>
      <c r="G355" s="14" t="n"/>
      <c r="H355" s="14" t="n"/>
      <c r="I355" s="10">
        <f>IF(OR($F355="",$H355=""),"",'Старение'!$C$4-$F355)</f>
        <v/>
      </c>
      <c r="J355" s="11">
        <f>IF($H355="","",IF($H355&lt;0,"аванс/переплата",IF($F355="","без срока",IF($I355&lt;=0,"не просрочено",IF($I355&lt;=30,"0–30",IF($I355&lt;=60,"31–60",IF($I355&lt;=90,"61–90","90+")))))))</f>
        <v/>
      </c>
      <c r="K355" s="11">
        <f>IF($A355="","",MID(IF(SUMPRODUCT(($B$6:$B$505=$B355)*($A$6:$A$505&lt;&gt;$A355))*($B355&lt;&gt;"")&gt;0,"; дубль БИН","")&amp;IF($H355&lt;0,"; кредитовый остаток","")&amp;IF(AND($C355="",$H355&gt;0),"; нет договора","")&amp;IF(AND($F355="",$H355&gt;0),"; нет срока оплаты","")&amp;IF(AND($F355&lt;&gt;"",$H355&gt;0),IF($F355&lt;EDATE('Старение'!$C$4,-36),"; срок оплаты больше 3 лет назад",""),""),3,200))</f>
        <v/>
      </c>
    </row>
    <row r="356">
      <c r="A356" s="11" t="n"/>
      <c r="B356" s="12" t="n"/>
      <c r="C356" s="11" t="n"/>
      <c r="D356" s="11" t="n"/>
      <c r="E356" s="13" t="n"/>
      <c r="F356" s="13" t="n"/>
      <c r="G356" s="14" t="n"/>
      <c r="H356" s="14" t="n"/>
      <c r="I356" s="10">
        <f>IF(OR($F356="",$H356=""),"",'Старение'!$C$4-$F356)</f>
        <v/>
      </c>
      <c r="J356" s="11">
        <f>IF($H356="","",IF($H356&lt;0,"аванс/переплата",IF($F356="","без срока",IF($I356&lt;=0,"не просрочено",IF($I356&lt;=30,"0–30",IF($I356&lt;=60,"31–60",IF($I356&lt;=90,"61–90","90+")))))))</f>
        <v/>
      </c>
      <c r="K356" s="11">
        <f>IF($A356="","",MID(IF(SUMPRODUCT(($B$6:$B$505=$B356)*($A$6:$A$505&lt;&gt;$A356))*($B356&lt;&gt;"")&gt;0,"; дубль БИН","")&amp;IF($H356&lt;0,"; кредитовый остаток","")&amp;IF(AND($C356="",$H356&gt;0),"; нет договора","")&amp;IF(AND($F356="",$H356&gt;0),"; нет срока оплаты","")&amp;IF(AND($F356&lt;&gt;"",$H356&gt;0),IF($F356&lt;EDATE('Старение'!$C$4,-36),"; срок оплаты больше 3 лет назад",""),""),3,200))</f>
        <v/>
      </c>
    </row>
    <row r="357">
      <c r="A357" s="11" t="n"/>
      <c r="B357" s="12" t="n"/>
      <c r="C357" s="11" t="n"/>
      <c r="D357" s="11" t="n"/>
      <c r="E357" s="13" t="n"/>
      <c r="F357" s="13" t="n"/>
      <c r="G357" s="14" t="n"/>
      <c r="H357" s="14" t="n"/>
      <c r="I357" s="10">
        <f>IF(OR($F357="",$H357=""),"",'Старение'!$C$4-$F357)</f>
        <v/>
      </c>
      <c r="J357" s="11">
        <f>IF($H357="","",IF($H357&lt;0,"аванс/переплата",IF($F357="","без срока",IF($I357&lt;=0,"не просрочено",IF($I357&lt;=30,"0–30",IF($I357&lt;=60,"31–60",IF($I357&lt;=90,"61–90","90+")))))))</f>
        <v/>
      </c>
      <c r="K357" s="11">
        <f>IF($A357="","",MID(IF(SUMPRODUCT(($B$6:$B$505=$B357)*($A$6:$A$505&lt;&gt;$A357))*($B357&lt;&gt;"")&gt;0,"; дубль БИН","")&amp;IF($H357&lt;0,"; кредитовый остаток","")&amp;IF(AND($C357="",$H357&gt;0),"; нет договора","")&amp;IF(AND($F357="",$H357&gt;0),"; нет срока оплаты","")&amp;IF(AND($F357&lt;&gt;"",$H357&gt;0),IF($F357&lt;EDATE('Старение'!$C$4,-36),"; срок оплаты больше 3 лет назад",""),""),3,200))</f>
        <v/>
      </c>
    </row>
    <row r="358">
      <c r="A358" s="11" t="n"/>
      <c r="B358" s="12" t="n"/>
      <c r="C358" s="11" t="n"/>
      <c r="D358" s="11" t="n"/>
      <c r="E358" s="13" t="n"/>
      <c r="F358" s="13" t="n"/>
      <c r="G358" s="14" t="n"/>
      <c r="H358" s="14" t="n"/>
      <c r="I358" s="10">
        <f>IF(OR($F358="",$H358=""),"",'Старение'!$C$4-$F358)</f>
        <v/>
      </c>
      <c r="J358" s="11">
        <f>IF($H358="","",IF($H358&lt;0,"аванс/переплата",IF($F358="","без срока",IF($I358&lt;=0,"не просрочено",IF($I358&lt;=30,"0–30",IF($I358&lt;=60,"31–60",IF($I358&lt;=90,"61–90","90+")))))))</f>
        <v/>
      </c>
      <c r="K358" s="11">
        <f>IF($A358="","",MID(IF(SUMPRODUCT(($B$6:$B$505=$B358)*($A$6:$A$505&lt;&gt;$A358))*($B358&lt;&gt;"")&gt;0,"; дубль БИН","")&amp;IF($H358&lt;0,"; кредитовый остаток","")&amp;IF(AND($C358="",$H358&gt;0),"; нет договора","")&amp;IF(AND($F358="",$H358&gt;0),"; нет срока оплаты","")&amp;IF(AND($F358&lt;&gt;"",$H358&gt;0),IF($F358&lt;EDATE('Старение'!$C$4,-36),"; срок оплаты больше 3 лет назад",""),""),3,200))</f>
        <v/>
      </c>
    </row>
    <row r="359">
      <c r="A359" s="11" t="n"/>
      <c r="B359" s="12" t="n"/>
      <c r="C359" s="11" t="n"/>
      <c r="D359" s="11" t="n"/>
      <c r="E359" s="13" t="n"/>
      <c r="F359" s="13" t="n"/>
      <c r="G359" s="14" t="n"/>
      <c r="H359" s="14" t="n"/>
      <c r="I359" s="10">
        <f>IF(OR($F359="",$H359=""),"",'Старение'!$C$4-$F359)</f>
        <v/>
      </c>
      <c r="J359" s="11">
        <f>IF($H359="","",IF($H359&lt;0,"аванс/переплата",IF($F359="","без срока",IF($I359&lt;=0,"не просрочено",IF($I359&lt;=30,"0–30",IF($I359&lt;=60,"31–60",IF($I359&lt;=90,"61–90","90+")))))))</f>
        <v/>
      </c>
      <c r="K359" s="11">
        <f>IF($A359="","",MID(IF(SUMPRODUCT(($B$6:$B$505=$B359)*($A$6:$A$505&lt;&gt;$A359))*($B359&lt;&gt;"")&gt;0,"; дубль БИН","")&amp;IF($H359&lt;0,"; кредитовый остаток","")&amp;IF(AND($C359="",$H359&gt;0),"; нет договора","")&amp;IF(AND($F359="",$H359&gt;0),"; нет срока оплаты","")&amp;IF(AND($F359&lt;&gt;"",$H359&gt;0),IF($F359&lt;EDATE('Старение'!$C$4,-36),"; срок оплаты больше 3 лет назад",""),""),3,200))</f>
        <v/>
      </c>
    </row>
    <row r="360">
      <c r="A360" s="11" t="n"/>
      <c r="B360" s="12" t="n"/>
      <c r="C360" s="11" t="n"/>
      <c r="D360" s="11" t="n"/>
      <c r="E360" s="13" t="n"/>
      <c r="F360" s="13" t="n"/>
      <c r="G360" s="14" t="n"/>
      <c r="H360" s="14" t="n"/>
      <c r="I360" s="10">
        <f>IF(OR($F360="",$H360=""),"",'Старение'!$C$4-$F360)</f>
        <v/>
      </c>
      <c r="J360" s="11">
        <f>IF($H360="","",IF($H360&lt;0,"аванс/переплата",IF($F360="","без срока",IF($I360&lt;=0,"не просрочено",IF($I360&lt;=30,"0–30",IF($I360&lt;=60,"31–60",IF($I360&lt;=90,"61–90","90+")))))))</f>
        <v/>
      </c>
      <c r="K360" s="11">
        <f>IF($A360="","",MID(IF(SUMPRODUCT(($B$6:$B$505=$B360)*($A$6:$A$505&lt;&gt;$A360))*($B360&lt;&gt;"")&gt;0,"; дубль БИН","")&amp;IF($H360&lt;0,"; кредитовый остаток","")&amp;IF(AND($C360="",$H360&gt;0),"; нет договора","")&amp;IF(AND($F360="",$H360&gt;0),"; нет срока оплаты","")&amp;IF(AND($F360&lt;&gt;"",$H360&gt;0),IF($F360&lt;EDATE('Старение'!$C$4,-36),"; срок оплаты больше 3 лет назад",""),""),3,200))</f>
        <v/>
      </c>
    </row>
    <row r="361">
      <c r="A361" s="11" t="n"/>
      <c r="B361" s="12" t="n"/>
      <c r="C361" s="11" t="n"/>
      <c r="D361" s="11" t="n"/>
      <c r="E361" s="13" t="n"/>
      <c r="F361" s="13" t="n"/>
      <c r="G361" s="14" t="n"/>
      <c r="H361" s="14" t="n"/>
      <c r="I361" s="10">
        <f>IF(OR($F361="",$H361=""),"",'Старение'!$C$4-$F361)</f>
        <v/>
      </c>
      <c r="J361" s="11">
        <f>IF($H361="","",IF($H361&lt;0,"аванс/переплата",IF($F361="","без срока",IF($I361&lt;=0,"не просрочено",IF($I361&lt;=30,"0–30",IF($I361&lt;=60,"31–60",IF($I361&lt;=90,"61–90","90+")))))))</f>
        <v/>
      </c>
      <c r="K361" s="11">
        <f>IF($A361="","",MID(IF(SUMPRODUCT(($B$6:$B$505=$B361)*($A$6:$A$505&lt;&gt;$A361))*($B361&lt;&gt;"")&gt;0,"; дубль БИН","")&amp;IF($H361&lt;0,"; кредитовый остаток","")&amp;IF(AND($C361="",$H361&gt;0),"; нет договора","")&amp;IF(AND($F361="",$H361&gt;0),"; нет срока оплаты","")&amp;IF(AND($F361&lt;&gt;"",$H361&gt;0),IF($F361&lt;EDATE('Старение'!$C$4,-36),"; срок оплаты больше 3 лет назад",""),""),3,200))</f>
        <v/>
      </c>
    </row>
    <row r="362">
      <c r="A362" s="11" t="n"/>
      <c r="B362" s="12" t="n"/>
      <c r="C362" s="11" t="n"/>
      <c r="D362" s="11" t="n"/>
      <c r="E362" s="13" t="n"/>
      <c r="F362" s="13" t="n"/>
      <c r="G362" s="14" t="n"/>
      <c r="H362" s="14" t="n"/>
      <c r="I362" s="10">
        <f>IF(OR($F362="",$H362=""),"",'Старение'!$C$4-$F362)</f>
        <v/>
      </c>
      <c r="J362" s="11">
        <f>IF($H362="","",IF($H362&lt;0,"аванс/переплата",IF($F362="","без срока",IF($I362&lt;=0,"не просрочено",IF($I362&lt;=30,"0–30",IF($I362&lt;=60,"31–60",IF($I362&lt;=90,"61–90","90+")))))))</f>
        <v/>
      </c>
      <c r="K362" s="11">
        <f>IF($A362="","",MID(IF(SUMPRODUCT(($B$6:$B$505=$B362)*($A$6:$A$505&lt;&gt;$A362))*($B362&lt;&gt;"")&gt;0,"; дубль БИН","")&amp;IF($H362&lt;0,"; кредитовый остаток","")&amp;IF(AND($C362="",$H362&gt;0),"; нет договора","")&amp;IF(AND($F362="",$H362&gt;0),"; нет срока оплаты","")&amp;IF(AND($F362&lt;&gt;"",$H362&gt;0),IF($F362&lt;EDATE('Старение'!$C$4,-36),"; срок оплаты больше 3 лет назад",""),""),3,200))</f>
        <v/>
      </c>
    </row>
    <row r="363">
      <c r="A363" s="11" t="n"/>
      <c r="B363" s="12" t="n"/>
      <c r="C363" s="11" t="n"/>
      <c r="D363" s="11" t="n"/>
      <c r="E363" s="13" t="n"/>
      <c r="F363" s="13" t="n"/>
      <c r="G363" s="14" t="n"/>
      <c r="H363" s="14" t="n"/>
      <c r="I363" s="10">
        <f>IF(OR($F363="",$H363=""),"",'Старение'!$C$4-$F363)</f>
        <v/>
      </c>
      <c r="J363" s="11">
        <f>IF($H363="","",IF($H363&lt;0,"аванс/переплата",IF($F363="","без срока",IF($I363&lt;=0,"не просрочено",IF($I363&lt;=30,"0–30",IF($I363&lt;=60,"31–60",IF($I363&lt;=90,"61–90","90+")))))))</f>
        <v/>
      </c>
      <c r="K363" s="11">
        <f>IF($A363="","",MID(IF(SUMPRODUCT(($B$6:$B$505=$B363)*($A$6:$A$505&lt;&gt;$A363))*($B363&lt;&gt;"")&gt;0,"; дубль БИН","")&amp;IF($H363&lt;0,"; кредитовый остаток","")&amp;IF(AND($C363="",$H363&gt;0),"; нет договора","")&amp;IF(AND($F363="",$H363&gt;0),"; нет срока оплаты","")&amp;IF(AND($F363&lt;&gt;"",$H363&gt;0),IF($F363&lt;EDATE('Старение'!$C$4,-36),"; срок оплаты больше 3 лет назад",""),""),3,200))</f>
        <v/>
      </c>
    </row>
    <row r="364">
      <c r="A364" s="11" t="n"/>
      <c r="B364" s="12" t="n"/>
      <c r="C364" s="11" t="n"/>
      <c r="D364" s="11" t="n"/>
      <c r="E364" s="13" t="n"/>
      <c r="F364" s="13" t="n"/>
      <c r="G364" s="14" t="n"/>
      <c r="H364" s="14" t="n"/>
      <c r="I364" s="10">
        <f>IF(OR($F364="",$H364=""),"",'Старение'!$C$4-$F364)</f>
        <v/>
      </c>
      <c r="J364" s="11">
        <f>IF($H364="","",IF($H364&lt;0,"аванс/переплата",IF($F364="","без срока",IF($I364&lt;=0,"не просрочено",IF($I364&lt;=30,"0–30",IF($I364&lt;=60,"31–60",IF($I364&lt;=90,"61–90","90+")))))))</f>
        <v/>
      </c>
      <c r="K364" s="11">
        <f>IF($A364="","",MID(IF(SUMPRODUCT(($B$6:$B$505=$B364)*($A$6:$A$505&lt;&gt;$A364))*($B364&lt;&gt;"")&gt;0,"; дубль БИН","")&amp;IF($H364&lt;0,"; кредитовый остаток","")&amp;IF(AND($C364="",$H364&gt;0),"; нет договора","")&amp;IF(AND($F364="",$H364&gt;0),"; нет срока оплаты","")&amp;IF(AND($F364&lt;&gt;"",$H364&gt;0),IF($F364&lt;EDATE('Старение'!$C$4,-36),"; срок оплаты больше 3 лет назад",""),""),3,200))</f>
        <v/>
      </c>
    </row>
    <row r="365">
      <c r="A365" s="11" t="n"/>
      <c r="B365" s="12" t="n"/>
      <c r="C365" s="11" t="n"/>
      <c r="D365" s="11" t="n"/>
      <c r="E365" s="13" t="n"/>
      <c r="F365" s="13" t="n"/>
      <c r="G365" s="14" t="n"/>
      <c r="H365" s="14" t="n"/>
      <c r="I365" s="10">
        <f>IF(OR($F365="",$H365=""),"",'Старение'!$C$4-$F365)</f>
        <v/>
      </c>
      <c r="J365" s="11">
        <f>IF($H365="","",IF($H365&lt;0,"аванс/переплата",IF($F365="","без срока",IF($I365&lt;=0,"не просрочено",IF($I365&lt;=30,"0–30",IF($I365&lt;=60,"31–60",IF($I365&lt;=90,"61–90","90+")))))))</f>
        <v/>
      </c>
      <c r="K365" s="11">
        <f>IF($A365="","",MID(IF(SUMPRODUCT(($B$6:$B$505=$B365)*($A$6:$A$505&lt;&gt;$A365))*($B365&lt;&gt;"")&gt;0,"; дубль БИН","")&amp;IF($H365&lt;0,"; кредитовый остаток","")&amp;IF(AND($C365="",$H365&gt;0),"; нет договора","")&amp;IF(AND($F365="",$H365&gt;0),"; нет срока оплаты","")&amp;IF(AND($F365&lt;&gt;"",$H365&gt;0),IF($F365&lt;EDATE('Старение'!$C$4,-36),"; срок оплаты больше 3 лет назад",""),""),3,200))</f>
        <v/>
      </c>
    </row>
    <row r="366">
      <c r="A366" s="11" t="n"/>
      <c r="B366" s="12" t="n"/>
      <c r="C366" s="11" t="n"/>
      <c r="D366" s="11" t="n"/>
      <c r="E366" s="13" t="n"/>
      <c r="F366" s="13" t="n"/>
      <c r="G366" s="14" t="n"/>
      <c r="H366" s="14" t="n"/>
      <c r="I366" s="10">
        <f>IF(OR($F366="",$H366=""),"",'Старение'!$C$4-$F366)</f>
        <v/>
      </c>
      <c r="J366" s="11">
        <f>IF($H366="","",IF($H366&lt;0,"аванс/переплата",IF($F366="","без срока",IF($I366&lt;=0,"не просрочено",IF($I366&lt;=30,"0–30",IF($I366&lt;=60,"31–60",IF($I366&lt;=90,"61–90","90+")))))))</f>
        <v/>
      </c>
      <c r="K366" s="11">
        <f>IF($A366="","",MID(IF(SUMPRODUCT(($B$6:$B$505=$B366)*($A$6:$A$505&lt;&gt;$A366))*($B366&lt;&gt;"")&gt;0,"; дубль БИН","")&amp;IF($H366&lt;0,"; кредитовый остаток","")&amp;IF(AND($C366="",$H366&gt;0),"; нет договора","")&amp;IF(AND($F366="",$H366&gt;0),"; нет срока оплаты","")&amp;IF(AND($F366&lt;&gt;"",$H366&gt;0),IF($F366&lt;EDATE('Старение'!$C$4,-36),"; срок оплаты больше 3 лет назад",""),""),3,200))</f>
        <v/>
      </c>
    </row>
    <row r="367">
      <c r="A367" s="11" t="n"/>
      <c r="B367" s="12" t="n"/>
      <c r="C367" s="11" t="n"/>
      <c r="D367" s="11" t="n"/>
      <c r="E367" s="13" t="n"/>
      <c r="F367" s="13" t="n"/>
      <c r="G367" s="14" t="n"/>
      <c r="H367" s="14" t="n"/>
      <c r="I367" s="10">
        <f>IF(OR($F367="",$H367=""),"",'Старение'!$C$4-$F367)</f>
        <v/>
      </c>
      <c r="J367" s="11">
        <f>IF($H367="","",IF($H367&lt;0,"аванс/переплата",IF($F367="","без срока",IF($I367&lt;=0,"не просрочено",IF($I367&lt;=30,"0–30",IF($I367&lt;=60,"31–60",IF($I367&lt;=90,"61–90","90+")))))))</f>
        <v/>
      </c>
      <c r="K367" s="11">
        <f>IF($A367="","",MID(IF(SUMPRODUCT(($B$6:$B$505=$B367)*($A$6:$A$505&lt;&gt;$A367))*($B367&lt;&gt;"")&gt;0,"; дубль БИН","")&amp;IF($H367&lt;0,"; кредитовый остаток","")&amp;IF(AND($C367="",$H367&gt;0),"; нет договора","")&amp;IF(AND($F367="",$H367&gt;0),"; нет срока оплаты","")&amp;IF(AND($F367&lt;&gt;"",$H367&gt;0),IF($F367&lt;EDATE('Старение'!$C$4,-36),"; срок оплаты больше 3 лет назад",""),""),3,200))</f>
        <v/>
      </c>
    </row>
    <row r="368">
      <c r="A368" s="11" t="n"/>
      <c r="B368" s="12" t="n"/>
      <c r="C368" s="11" t="n"/>
      <c r="D368" s="11" t="n"/>
      <c r="E368" s="13" t="n"/>
      <c r="F368" s="13" t="n"/>
      <c r="G368" s="14" t="n"/>
      <c r="H368" s="14" t="n"/>
      <c r="I368" s="10">
        <f>IF(OR($F368="",$H368=""),"",'Старение'!$C$4-$F368)</f>
        <v/>
      </c>
      <c r="J368" s="11">
        <f>IF($H368="","",IF($H368&lt;0,"аванс/переплата",IF($F368="","без срока",IF($I368&lt;=0,"не просрочено",IF($I368&lt;=30,"0–30",IF($I368&lt;=60,"31–60",IF($I368&lt;=90,"61–90","90+")))))))</f>
        <v/>
      </c>
      <c r="K368" s="11">
        <f>IF($A368="","",MID(IF(SUMPRODUCT(($B$6:$B$505=$B368)*($A$6:$A$505&lt;&gt;$A368))*($B368&lt;&gt;"")&gt;0,"; дубль БИН","")&amp;IF($H368&lt;0,"; кредитовый остаток","")&amp;IF(AND($C368="",$H368&gt;0),"; нет договора","")&amp;IF(AND($F368="",$H368&gt;0),"; нет срока оплаты","")&amp;IF(AND($F368&lt;&gt;"",$H368&gt;0),IF($F368&lt;EDATE('Старение'!$C$4,-36),"; срок оплаты больше 3 лет назад",""),""),3,200))</f>
        <v/>
      </c>
    </row>
    <row r="369">
      <c r="A369" s="11" t="n"/>
      <c r="B369" s="12" t="n"/>
      <c r="C369" s="11" t="n"/>
      <c r="D369" s="11" t="n"/>
      <c r="E369" s="13" t="n"/>
      <c r="F369" s="13" t="n"/>
      <c r="G369" s="14" t="n"/>
      <c r="H369" s="14" t="n"/>
      <c r="I369" s="10">
        <f>IF(OR($F369="",$H369=""),"",'Старение'!$C$4-$F369)</f>
        <v/>
      </c>
      <c r="J369" s="11">
        <f>IF($H369="","",IF($H369&lt;0,"аванс/переплата",IF($F369="","без срока",IF($I369&lt;=0,"не просрочено",IF($I369&lt;=30,"0–30",IF($I369&lt;=60,"31–60",IF($I369&lt;=90,"61–90","90+")))))))</f>
        <v/>
      </c>
      <c r="K369" s="11">
        <f>IF($A369="","",MID(IF(SUMPRODUCT(($B$6:$B$505=$B369)*($A$6:$A$505&lt;&gt;$A369))*($B369&lt;&gt;"")&gt;0,"; дубль БИН","")&amp;IF($H369&lt;0,"; кредитовый остаток","")&amp;IF(AND($C369="",$H369&gt;0),"; нет договора","")&amp;IF(AND($F369="",$H369&gt;0),"; нет срока оплаты","")&amp;IF(AND($F369&lt;&gt;"",$H369&gt;0),IF($F369&lt;EDATE('Старение'!$C$4,-36),"; срок оплаты больше 3 лет назад",""),""),3,200))</f>
        <v/>
      </c>
    </row>
    <row r="370">
      <c r="A370" s="11" t="n"/>
      <c r="B370" s="12" t="n"/>
      <c r="C370" s="11" t="n"/>
      <c r="D370" s="11" t="n"/>
      <c r="E370" s="13" t="n"/>
      <c r="F370" s="13" t="n"/>
      <c r="G370" s="14" t="n"/>
      <c r="H370" s="14" t="n"/>
      <c r="I370" s="10">
        <f>IF(OR($F370="",$H370=""),"",'Старение'!$C$4-$F370)</f>
        <v/>
      </c>
      <c r="J370" s="11">
        <f>IF($H370="","",IF($H370&lt;0,"аванс/переплата",IF($F370="","без срока",IF($I370&lt;=0,"не просрочено",IF($I370&lt;=30,"0–30",IF($I370&lt;=60,"31–60",IF($I370&lt;=90,"61–90","90+")))))))</f>
        <v/>
      </c>
      <c r="K370" s="11">
        <f>IF($A370="","",MID(IF(SUMPRODUCT(($B$6:$B$505=$B370)*($A$6:$A$505&lt;&gt;$A370))*($B370&lt;&gt;"")&gt;0,"; дубль БИН","")&amp;IF($H370&lt;0,"; кредитовый остаток","")&amp;IF(AND($C370="",$H370&gt;0),"; нет договора","")&amp;IF(AND($F370="",$H370&gt;0),"; нет срока оплаты","")&amp;IF(AND($F370&lt;&gt;"",$H370&gt;0),IF($F370&lt;EDATE('Старение'!$C$4,-36),"; срок оплаты больше 3 лет назад",""),""),3,200))</f>
        <v/>
      </c>
    </row>
    <row r="371">
      <c r="A371" s="11" t="n"/>
      <c r="B371" s="12" t="n"/>
      <c r="C371" s="11" t="n"/>
      <c r="D371" s="11" t="n"/>
      <c r="E371" s="13" t="n"/>
      <c r="F371" s="13" t="n"/>
      <c r="G371" s="14" t="n"/>
      <c r="H371" s="14" t="n"/>
      <c r="I371" s="10">
        <f>IF(OR($F371="",$H371=""),"",'Старение'!$C$4-$F371)</f>
        <v/>
      </c>
      <c r="J371" s="11">
        <f>IF($H371="","",IF($H371&lt;0,"аванс/переплата",IF($F371="","без срока",IF($I371&lt;=0,"не просрочено",IF($I371&lt;=30,"0–30",IF($I371&lt;=60,"31–60",IF($I371&lt;=90,"61–90","90+")))))))</f>
        <v/>
      </c>
      <c r="K371" s="11">
        <f>IF($A371="","",MID(IF(SUMPRODUCT(($B$6:$B$505=$B371)*($A$6:$A$505&lt;&gt;$A371))*($B371&lt;&gt;"")&gt;0,"; дубль БИН","")&amp;IF($H371&lt;0,"; кредитовый остаток","")&amp;IF(AND($C371="",$H371&gt;0),"; нет договора","")&amp;IF(AND($F371="",$H371&gt;0),"; нет срока оплаты","")&amp;IF(AND($F371&lt;&gt;"",$H371&gt;0),IF($F371&lt;EDATE('Старение'!$C$4,-36),"; срок оплаты больше 3 лет назад",""),""),3,200))</f>
        <v/>
      </c>
    </row>
    <row r="372">
      <c r="A372" s="11" t="n"/>
      <c r="B372" s="12" t="n"/>
      <c r="C372" s="11" t="n"/>
      <c r="D372" s="11" t="n"/>
      <c r="E372" s="13" t="n"/>
      <c r="F372" s="13" t="n"/>
      <c r="G372" s="14" t="n"/>
      <c r="H372" s="14" t="n"/>
      <c r="I372" s="10">
        <f>IF(OR($F372="",$H372=""),"",'Старение'!$C$4-$F372)</f>
        <v/>
      </c>
      <c r="J372" s="11">
        <f>IF($H372="","",IF($H372&lt;0,"аванс/переплата",IF($F372="","без срока",IF($I372&lt;=0,"не просрочено",IF($I372&lt;=30,"0–30",IF($I372&lt;=60,"31–60",IF($I372&lt;=90,"61–90","90+")))))))</f>
        <v/>
      </c>
      <c r="K372" s="11">
        <f>IF($A372="","",MID(IF(SUMPRODUCT(($B$6:$B$505=$B372)*($A$6:$A$505&lt;&gt;$A372))*($B372&lt;&gt;"")&gt;0,"; дубль БИН","")&amp;IF($H372&lt;0,"; кредитовый остаток","")&amp;IF(AND($C372="",$H372&gt;0),"; нет договора","")&amp;IF(AND($F372="",$H372&gt;0),"; нет срока оплаты","")&amp;IF(AND($F372&lt;&gt;"",$H372&gt;0),IF($F372&lt;EDATE('Старение'!$C$4,-36),"; срок оплаты больше 3 лет назад",""),""),3,200))</f>
        <v/>
      </c>
    </row>
    <row r="373">
      <c r="A373" s="11" t="n"/>
      <c r="B373" s="12" t="n"/>
      <c r="C373" s="11" t="n"/>
      <c r="D373" s="11" t="n"/>
      <c r="E373" s="13" t="n"/>
      <c r="F373" s="13" t="n"/>
      <c r="G373" s="14" t="n"/>
      <c r="H373" s="14" t="n"/>
      <c r="I373" s="10">
        <f>IF(OR($F373="",$H373=""),"",'Старение'!$C$4-$F373)</f>
        <v/>
      </c>
      <c r="J373" s="11">
        <f>IF($H373="","",IF($H373&lt;0,"аванс/переплата",IF($F373="","без срока",IF($I373&lt;=0,"не просрочено",IF($I373&lt;=30,"0–30",IF($I373&lt;=60,"31–60",IF($I373&lt;=90,"61–90","90+")))))))</f>
        <v/>
      </c>
      <c r="K373" s="11">
        <f>IF($A373="","",MID(IF(SUMPRODUCT(($B$6:$B$505=$B373)*($A$6:$A$505&lt;&gt;$A373))*($B373&lt;&gt;"")&gt;0,"; дубль БИН","")&amp;IF($H373&lt;0,"; кредитовый остаток","")&amp;IF(AND($C373="",$H373&gt;0),"; нет договора","")&amp;IF(AND($F373="",$H373&gt;0),"; нет срока оплаты","")&amp;IF(AND($F373&lt;&gt;"",$H373&gt;0),IF($F373&lt;EDATE('Старение'!$C$4,-36),"; срок оплаты больше 3 лет назад",""),""),3,200))</f>
        <v/>
      </c>
    </row>
    <row r="374">
      <c r="A374" s="11" t="n"/>
      <c r="B374" s="12" t="n"/>
      <c r="C374" s="11" t="n"/>
      <c r="D374" s="11" t="n"/>
      <c r="E374" s="13" t="n"/>
      <c r="F374" s="13" t="n"/>
      <c r="G374" s="14" t="n"/>
      <c r="H374" s="14" t="n"/>
      <c r="I374" s="10">
        <f>IF(OR($F374="",$H374=""),"",'Старение'!$C$4-$F374)</f>
        <v/>
      </c>
      <c r="J374" s="11">
        <f>IF($H374="","",IF($H374&lt;0,"аванс/переплата",IF($F374="","без срока",IF($I374&lt;=0,"не просрочено",IF($I374&lt;=30,"0–30",IF($I374&lt;=60,"31–60",IF($I374&lt;=90,"61–90","90+")))))))</f>
        <v/>
      </c>
      <c r="K374" s="11">
        <f>IF($A374="","",MID(IF(SUMPRODUCT(($B$6:$B$505=$B374)*($A$6:$A$505&lt;&gt;$A374))*($B374&lt;&gt;"")&gt;0,"; дубль БИН","")&amp;IF($H374&lt;0,"; кредитовый остаток","")&amp;IF(AND($C374="",$H374&gt;0),"; нет договора","")&amp;IF(AND($F374="",$H374&gt;0),"; нет срока оплаты","")&amp;IF(AND($F374&lt;&gt;"",$H374&gt;0),IF($F374&lt;EDATE('Старение'!$C$4,-36),"; срок оплаты больше 3 лет назад",""),""),3,200))</f>
        <v/>
      </c>
    </row>
    <row r="375">
      <c r="A375" s="11" t="n"/>
      <c r="B375" s="12" t="n"/>
      <c r="C375" s="11" t="n"/>
      <c r="D375" s="11" t="n"/>
      <c r="E375" s="13" t="n"/>
      <c r="F375" s="13" t="n"/>
      <c r="G375" s="14" t="n"/>
      <c r="H375" s="14" t="n"/>
      <c r="I375" s="10">
        <f>IF(OR($F375="",$H375=""),"",'Старение'!$C$4-$F375)</f>
        <v/>
      </c>
      <c r="J375" s="11">
        <f>IF($H375="","",IF($H375&lt;0,"аванс/переплата",IF($F375="","без срока",IF($I375&lt;=0,"не просрочено",IF($I375&lt;=30,"0–30",IF($I375&lt;=60,"31–60",IF($I375&lt;=90,"61–90","90+")))))))</f>
        <v/>
      </c>
      <c r="K375" s="11">
        <f>IF($A375="","",MID(IF(SUMPRODUCT(($B$6:$B$505=$B375)*($A$6:$A$505&lt;&gt;$A375))*($B375&lt;&gt;"")&gt;0,"; дубль БИН","")&amp;IF($H375&lt;0,"; кредитовый остаток","")&amp;IF(AND($C375="",$H375&gt;0),"; нет договора","")&amp;IF(AND($F375="",$H375&gt;0),"; нет срока оплаты","")&amp;IF(AND($F375&lt;&gt;"",$H375&gt;0),IF($F375&lt;EDATE('Старение'!$C$4,-36),"; срок оплаты больше 3 лет назад",""),""),3,200))</f>
        <v/>
      </c>
    </row>
    <row r="376">
      <c r="A376" s="11" t="n"/>
      <c r="B376" s="12" t="n"/>
      <c r="C376" s="11" t="n"/>
      <c r="D376" s="11" t="n"/>
      <c r="E376" s="13" t="n"/>
      <c r="F376" s="13" t="n"/>
      <c r="G376" s="14" t="n"/>
      <c r="H376" s="14" t="n"/>
      <c r="I376" s="10">
        <f>IF(OR($F376="",$H376=""),"",'Старение'!$C$4-$F376)</f>
        <v/>
      </c>
      <c r="J376" s="11">
        <f>IF($H376="","",IF($H376&lt;0,"аванс/переплата",IF($F376="","без срока",IF($I376&lt;=0,"не просрочено",IF($I376&lt;=30,"0–30",IF($I376&lt;=60,"31–60",IF($I376&lt;=90,"61–90","90+")))))))</f>
        <v/>
      </c>
      <c r="K376" s="11">
        <f>IF($A376="","",MID(IF(SUMPRODUCT(($B$6:$B$505=$B376)*($A$6:$A$505&lt;&gt;$A376))*($B376&lt;&gt;"")&gt;0,"; дубль БИН","")&amp;IF($H376&lt;0,"; кредитовый остаток","")&amp;IF(AND($C376="",$H376&gt;0),"; нет договора","")&amp;IF(AND($F376="",$H376&gt;0),"; нет срока оплаты","")&amp;IF(AND($F376&lt;&gt;"",$H376&gt;0),IF($F376&lt;EDATE('Старение'!$C$4,-36),"; срок оплаты больше 3 лет назад",""),""),3,200))</f>
        <v/>
      </c>
    </row>
    <row r="377">
      <c r="A377" s="11" t="n"/>
      <c r="B377" s="12" t="n"/>
      <c r="C377" s="11" t="n"/>
      <c r="D377" s="11" t="n"/>
      <c r="E377" s="13" t="n"/>
      <c r="F377" s="13" t="n"/>
      <c r="G377" s="14" t="n"/>
      <c r="H377" s="14" t="n"/>
      <c r="I377" s="10">
        <f>IF(OR($F377="",$H377=""),"",'Старение'!$C$4-$F377)</f>
        <v/>
      </c>
      <c r="J377" s="11">
        <f>IF($H377="","",IF($H377&lt;0,"аванс/переплата",IF($F377="","без срока",IF($I377&lt;=0,"не просрочено",IF($I377&lt;=30,"0–30",IF($I377&lt;=60,"31–60",IF($I377&lt;=90,"61–90","90+")))))))</f>
        <v/>
      </c>
      <c r="K377" s="11">
        <f>IF($A377="","",MID(IF(SUMPRODUCT(($B$6:$B$505=$B377)*($A$6:$A$505&lt;&gt;$A377))*($B377&lt;&gt;"")&gt;0,"; дубль БИН","")&amp;IF($H377&lt;0,"; кредитовый остаток","")&amp;IF(AND($C377="",$H377&gt;0),"; нет договора","")&amp;IF(AND($F377="",$H377&gt;0),"; нет срока оплаты","")&amp;IF(AND($F377&lt;&gt;"",$H377&gt;0),IF($F377&lt;EDATE('Старение'!$C$4,-36),"; срок оплаты больше 3 лет назад",""),""),3,200))</f>
        <v/>
      </c>
    </row>
    <row r="378">
      <c r="A378" s="11" t="n"/>
      <c r="B378" s="12" t="n"/>
      <c r="C378" s="11" t="n"/>
      <c r="D378" s="11" t="n"/>
      <c r="E378" s="13" t="n"/>
      <c r="F378" s="13" t="n"/>
      <c r="G378" s="14" t="n"/>
      <c r="H378" s="14" t="n"/>
      <c r="I378" s="10">
        <f>IF(OR($F378="",$H378=""),"",'Старение'!$C$4-$F378)</f>
        <v/>
      </c>
      <c r="J378" s="11">
        <f>IF($H378="","",IF($H378&lt;0,"аванс/переплата",IF($F378="","без срока",IF($I378&lt;=0,"не просрочено",IF($I378&lt;=30,"0–30",IF($I378&lt;=60,"31–60",IF($I378&lt;=90,"61–90","90+")))))))</f>
        <v/>
      </c>
      <c r="K378" s="11">
        <f>IF($A378="","",MID(IF(SUMPRODUCT(($B$6:$B$505=$B378)*($A$6:$A$505&lt;&gt;$A378))*($B378&lt;&gt;"")&gt;0,"; дубль БИН","")&amp;IF($H378&lt;0,"; кредитовый остаток","")&amp;IF(AND($C378="",$H378&gt;0),"; нет договора","")&amp;IF(AND($F378="",$H378&gt;0),"; нет срока оплаты","")&amp;IF(AND($F378&lt;&gt;"",$H378&gt;0),IF($F378&lt;EDATE('Старение'!$C$4,-36),"; срок оплаты больше 3 лет назад",""),""),3,200))</f>
        <v/>
      </c>
    </row>
    <row r="379">
      <c r="A379" s="11" t="n"/>
      <c r="B379" s="12" t="n"/>
      <c r="C379" s="11" t="n"/>
      <c r="D379" s="11" t="n"/>
      <c r="E379" s="13" t="n"/>
      <c r="F379" s="13" t="n"/>
      <c r="G379" s="14" t="n"/>
      <c r="H379" s="14" t="n"/>
      <c r="I379" s="10">
        <f>IF(OR($F379="",$H379=""),"",'Старение'!$C$4-$F379)</f>
        <v/>
      </c>
      <c r="J379" s="11">
        <f>IF($H379="","",IF($H379&lt;0,"аванс/переплата",IF($F379="","без срока",IF($I379&lt;=0,"не просрочено",IF($I379&lt;=30,"0–30",IF($I379&lt;=60,"31–60",IF($I379&lt;=90,"61–90","90+")))))))</f>
        <v/>
      </c>
      <c r="K379" s="11">
        <f>IF($A379="","",MID(IF(SUMPRODUCT(($B$6:$B$505=$B379)*($A$6:$A$505&lt;&gt;$A379))*($B379&lt;&gt;"")&gt;0,"; дубль БИН","")&amp;IF($H379&lt;0,"; кредитовый остаток","")&amp;IF(AND($C379="",$H379&gt;0),"; нет договора","")&amp;IF(AND($F379="",$H379&gt;0),"; нет срока оплаты","")&amp;IF(AND($F379&lt;&gt;"",$H379&gt;0),IF($F379&lt;EDATE('Старение'!$C$4,-36),"; срок оплаты больше 3 лет назад",""),""),3,200))</f>
        <v/>
      </c>
    </row>
    <row r="380">
      <c r="A380" s="11" t="n"/>
      <c r="B380" s="12" t="n"/>
      <c r="C380" s="11" t="n"/>
      <c r="D380" s="11" t="n"/>
      <c r="E380" s="13" t="n"/>
      <c r="F380" s="13" t="n"/>
      <c r="G380" s="14" t="n"/>
      <c r="H380" s="14" t="n"/>
      <c r="I380" s="10">
        <f>IF(OR($F380="",$H380=""),"",'Старение'!$C$4-$F380)</f>
        <v/>
      </c>
      <c r="J380" s="11">
        <f>IF($H380="","",IF($H380&lt;0,"аванс/переплата",IF($F380="","без срока",IF($I380&lt;=0,"не просрочено",IF($I380&lt;=30,"0–30",IF($I380&lt;=60,"31–60",IF($I380&lt;=90,"61–90","90+")))))))</f>
        <v/>
      </c>
      <c r="K380" s="11">
        <f>IF($A380="","",MID(IF(SUMPRODUCT(($B$6:$B$505=$B380)*($A$6:$A$505&lt;&gt;$A380))*($B380&lt;&gt;"")&gt;0,"; дубль БИН","")&amp;IF($H380&lt;0,"; кредитовый остаток","")&amp;IF(AND($C380="",$H380&gt;0),"; нет договора","")&amp;IF(AND($F380="",$H380&gt;0),"; нет срока оплаты","")&amp;IF(AND($F380&lt;&gt;"",$H380&gt;0),IF($F380&lt;EDATE('Старение'!$C$4,-36),"; срок оплаты больше 3 лет назад",""),""),3,200))</f>
        <v/>
      </c>
    </row>
    <row r="381">
      <c r="A381" s="11" t="n"/>
      <c r="B381" s="12" t="n"/>
      <c r="C381" s="11" t="n"/>
      <c r="D381" s="11" t="n"/>
      <c r="E381" s="13" t="n"/>
      <c r="F381" s="13" t="n"/>
      <c r="G381" s="14" t="n"/>
      <c r="H381" s="14" t="n"/>
      <c r="I381" s="10">
        <f>IF(OR($F381="",$H381=""),"",'Старение'!$C$4-$F381)</f>
        <v/>
      </c>
      <c r="J381" s="11">
        <f>IF($H381="","",IF($H381&lt;0,"аванс/переплата",IF($F381="","без срока",IF($I381&lt;=0,"не просрочено",IF($I381&lt;=30,"0–30",IF($I381&lt;=60,"31–60",IF($I381&lt;=90,"61–90","90+")))))))</f>
        <v/>
      </c>
      <c r="K381" s="11">
        <f>IF($A381="","",MID(IF(SUMPRODUCT(($B$6:$B$505=$B381)*($A$6:$A$505&lt;&gt;$A381))*($B381&lt;&gt;"")&gt;0,"; дубль БИН","")&amp;IF($H381&lt;0,"; кредитовый остаток","")&amp;IF(AND($C381="",$H381&gt;0),"; нет договора","")&amp;IF(AND($F381="",$H381&gt;0),"; нет срока оплаты","")&amp;IF(AND($F381&lt;&gt;"",$H381&gt;0),IF($F381&lt;EDATE('Старение'!$C$4,-36),"; срок оплаты больше 3 лет назад",""),""),3,200))</f>
        <v/>
      </c>
    </row>
    <row r="382">
      <c r="A382" s="11" t="n"/>
      <c r="B382" s="12" t="n"/>
      <c r="C382" s="11" t="n"/>
      <c r="D382" s="11" t="n"/>
      <c r="E382" s="13" t="n"/>
      <c r="F382" s="13" t="n"/>
      <c r="G382" s="14" t="n"/>
      <c r="H382" s="14" t="n"/>
      <c r="I382" s="10">
        <f>IF(OR($F382="",$H382=""),"",'Старение'!$C$4-$F382)</f>
        <v/>
      </c>
      <c r="J382" s="11">
        <f>IF($H382="","",IF($H382&lt;0,"аванс/переплата",IF($F382="","без срока",IF($I382&lt;=0,"не просрочено",IF($I382&lt;=30,"0–30",IF($I382&lt;=60,"31–60",IF($I382&lt;=90,"61–90","90+")))))))</f>
        <v/>
      </c>
      <c r="K382" s="11">
        <f>IF($A382="","",MID(IF(SUMPRODUCT(($B$6:$B$505=$B382)*($A$6:$A$505&lt;&gt;$A382))*($B382&lt;&gt;"")&gt;0,"; дубль БИН","")&amp;IF($H382&lt;0,"; кредитовый остаток","")&amp;IF(AND($C382="",$H382&gt;0),"; нет договора","")&amp;IF(AND($F382="",$H382&gt;0),"; нет срока оплаты","")&amp;IF(AND($F382&lt;&gt;"",$H382&gt;0),IF($F382&lt;EDATE('Старение'!$C$4,-36),"; срок оплаты больше 3 лет назад",""),""),3,200))</f>
        <v/>
      </c>
    </row>
    <row r="383">
      <c r="A383" s="11" t="n"/>
      <c r="B383" s="12" t="n"/>
      <c r="C383" s="11" t="n"/>
      <c r="D383" s="11" t="n"/>
      <c r="E383" s="13" t="n"/>
      <c r="F383" s="13" t="n"/>
      <c r="G383" s="14" t="n"/>
      <c r="H383" s="14" t="n"/>
      <c r="I383" s="10">
        <f>IF(OR($F383="",$H383=""),"",'Старение'!$C$4-$F383)</f>
        <v/>
      </c>
      <c r="J383" s="11">
        <f>IF($H383="","",IF($H383&lt;0,"аванс/переплата",IF($F383="","без срока",IF($I383&lt;=0,"не просрочено",IF($I383&lt;=30,"0–30",IF($I383&lt;=60,"31–60",IF($I383&lt;=90,"61–90","90+")))))))</f>
        <v/>
      </c>
      <c r="K383" s="11">
        <f>IF($A383="","",MID(IF(SUMPRODUCT(($B$6:$B$505=$B383)*($A$6:$A$505&lt;&gt;$A383))*($B383&lt;&gt;"")&gt;0,"; дубль БИН","")&amp;IF($H383&lt;0,"; кредитовый остаток","")&amp;IF(AND($C383="",$H383&gt;0),"; нет договора","")&amp;IF(AND($F383="",$H383&gt;0),"; нет срока оплаты","")&amp;IF(AND($F383&lt;&gt;"",$H383&gt;0),IF($F383&lt;EDATE('Старение'!$C$4,-36),"; срок оплаты больше 3 лет назад",""),""),3,200))</f>
        <v/>
      </c>
    </row>
    <row r="384">
      <c r="A384" s="11" t="n"/>
      <c r="B384" s="12" t="n"/>
      <c r="C384" s="11" t="n"/>
      <c r="D384" s="11" t="n"/>
      <c r="E384" s="13" t="n"/>
      <c r="F384" s="13" t="n"/>
      <c r="G384" s="14" t="n"/>
      <c r="H384" s="14" t="n"/>
      <c r="I384" s="10">
        <f>IF(OR($F384="",$H384=""),"",'Старение'!$C$4-$F384)</f>
        <v/>
      </c>
      <c r="J384" s="11">
        <f>IF($H384="","",IF($H384&lt;0,"аванс/переплата",IF($F384="","без срока",IF($I384&lt;=0,"не просрочено",IF($I384&lt;=30,"0–30",IF($I384&lt;=60,"31–60",IF($I384&lt;=90,"61–90","90+")))))))</f>
        <v/>
      </c>
      <c r="K384" s="11">
        <f>IF($A384="","",MID(IF(SUMPRODUCT(($B$6:$B$505=$B384)*($A$6:$A$505&lt;&gt;$A384))*($B384&lt;&gt;"")&gt;0,"; дубль БИН","")&amp;IF($H384&lt;0,"; кредитовый остаток","")&amp;IF(AND($C384="",$H384&gt;0),"; нет договора","")&amp;IF(AND($F384="",$H384&gt;0),"; нет срока оплаты","")&amp;IF(AND($F384&lt;&gt;"",$H384&gt;0),IF($F384&lt;EDATE('Старение'!$C$4,-36),"; срок оплаты больше 3 лет назад",""),""),3,200))</f>
        <v/>
      </c>
    </row>
    <row r="385">
      <c r="A385" s="11" t="n"/>
      <c r="B385" s="12" t="n"/>
      <c r="C385" s="11" t="n"/>
      <c r="D385" s="11" t="n"/>
      <c r="E385" s="13" t="n"/>
      <c r="F385" s="13" t="n"/>
      <c r="G385" s="14" t="n"/>
      <c r="H385" s="14" t="n"/>
      <c r="I385" s="10">
        <f>IF(OR($F385="",$H385=""),"",'Старение'!$C$4-$F385)</f>
        <v/>
      </c>
      <c r="J385" s="11">
        <f>IF($H385="","",IF($H385&lt;0,"аванс/переплата",IF($F385="","без срока",IF($I385&lt;=0,"не просрочено",IF($I385&lt;=30,"0–30",IF($I385&lt;=60,"31–60",IF($I385&lt;=90,"61–90","90+")))))))</f>
        <v/>
      </c>
      <c r="K385" s="11">
        <f>IF($A385="","",MID(IF(SUMPRODUCT(($B$6:$B$505=$B385)*($A$6:$A$505&lt;&gt;$A385))*($B385&lt;&gt;"")&gt;0,"; дубль БИН","")&amp;IF($H385&lt;0,"; кредитовый остаток","")&amp;IF(AND($C385="",$H385&gt;0),"; нет договора","")&amp;IF(AND($F385="",$H385&gt;0),"; нет срока оплаты","")&amp;IF(AND($F385&lt;&gt;"",$H385&gt;0),IF($F385&lt;EDATE('Старение'!$C$4,-36),"; срок оплаты больше 3 лет назад",""),""),3,200))</f>
        <v/>
      </c>
    </row>
    <row r="386">
      <c r="A386" s="11" t="n"/>
      <c r="B386" s="12" t="n"/>
      <c r="C386" s="11" t="n"/>
      <c r="D386" s="11" t="n"/>
      <c r="E386" s="13" t="n"/>
      <c r="F386" s="13" t="n"/>
      <c r="G386" s="14" t="n"/>
      <c r="H386" s="14" t="n"/>
      <c r="I386" s="10">
        <f>IF(OR($F386="",$H386=""),"",'Старение'!$C$4-$F386)</f>
        <v/>
      </c>
      <c r="J386" s="11">
        <f>IF($H386="","",IF($H386&lt;0,"аванс/переплата",IF($F386="","без срока",IF($I386&lt;=0,"не просрочено",IF($I386&lt;=30,"0–30",IF($I386&lt;=60,"31–60",IF($I386&lt;=90,"61–90","90+")))))))</f>
        <v/>
      </c>
      <c r="K386" s="11">
        <f>IF($A386="","",MID(IF(SUMPRODUCT(($B$6:$B$505=$B386)*($A$6:$A$505&lt;&gt;$A386))*($B386&lt;&gt;"")&gt;0,"; дубль БИН","")&amp;IF($H386&lt;0,"; кредитовый остаток","")&amp;IF(AND($C386="",$H386&gt;0),"; нет договора","")&amp;IF(AND($F386="",$H386&gt;0),"; нет срока оплаты","")&amp;IF(AND($F386&lt;&gt;"",$H386&gt;0),IF($F386&lt;EDATE('Старение'!$C$4,-36),"; срок оплаты больше 3 лет назад",""),""),3,200))</f>
        <v/>
      </c>
    </row>
    <row r="387">
      <c r="A387" s="11" t="n"/>
      <c r="B387" s="12" t="n"/>
      <c r="C387" s="11" t="n"/>
      <c r="D387" s="11" t="n"/>
      <c r="E387" s="13" t="n"/>
      <c r="F387" s="13" t="n"/>
      <c r="G387" s="14" t="n"/>
      <c r="H387" s="14" t="n"/>
      <c r="I387" s="10">
        <f>IF(OR($F387="",$H387=""),"",'Старение'!$C$4-$F387)</f>
        <v/>
      </c>
      <c r="J387" s="11">
        <f>IF($H387="","",IF($H387&lt;0,"аванс/переплата",IF($F387="","без срока",IF($I387&lt;=0,"не просрочено",IF($I387&lt;=30,"0–30",IF($I387&lt;=60,"31–60",IF($I387&lt;=90,"61–90","90+")))))))</f>
        <v/>
      </c>
      <c r="K387" s="11">
        <f>IF($A387="","",MID(IF(SUMPRODUCT(($B$6:$B$505=$B387)*($A$6:$A$505&lt;&gt;$A387))*($B387&lt;&gt;"")&gt;0,"; дубль БИН","")&amp;IF($H387&lt;0,"; кредитовый остаток","")&amp;IF(AND($C387="",$H387&gt;0),"; нет договора","")&amp;IF(AND($F387="",$H387&gt;0),"; нет срока оплаты","")&amp;IF(AND($F387&lt;&gt;"",$H387&gt;0),IF($F387&lt;EDATE('Старение'!$C$4,-36),"; срок оплаты больше 3 лет назад",""),""),3,200))</f>
        <v/>
      </c>
    </row>
    <row r="388">
      <c r="A388" s="11" t="n"/>
      <c r="B388" s="12" t="n"/>
      <c r="C388" s="11" t="n"/>
      <c r="D388" s="11" t="n"/>
      <c r="E388" s="13" t="n"/>
      <c r="F388" s="13" t="n"/>
      <c r="G388" s="14" t="n"/>
      <c r="H388" s="14" t="n"/>
      <c r="I388" s="10">
        <f>IF(OR($F388="",$H388=""),"",'Старение'!$C$4-$F388)</f>
        <v/>
      </c>
      <c r="J388" s="11">
        <f>IF($H388="","",IF($H388&lt;0,"аванс/переплата",IF($F388="","без срока",IF($I388&lt;=0,"не просрочено",IF($I388&lt;=30,"0–30",IF($I388&lt;=60,"31–60",IF($I388&lt;=90,"61–90","90+")))))))</f>
        <v/>
      </c>
      <c r="K388" s="11">
        <f>IF($A388="","",MID(IF(SUMPRODUCT(($B$6:$B$505=$B388)*($A$6:$A$505&lt;&gt;$A388))*($B388&lt;&gt;"")&gt;0,"; дубль БИН","")&amp;IF($H388&lt;0,"; кредитовый остаток","")&amp;IF(AND($C388="",$H388&gt;0),"; нет договора","")&amp;IF(AND($F388="",$H388&gt;0),"; нет срока оплаты","")&amp;IF(AND($F388&lt;&gt;"",$H388&gt;0),IF($F388&lt;EDATE('Старение'!$C$4,-36),"; срок оплаты больше 3 лет назад",""),""),3,200))</f>
        <v/>
      </c>
    </row>
    <row r="389">
      <c r="A389" s="11" t="n"/>
      <c r="B389" s="12" t="n"/>
      <c r="C389" s="11" t="n"/>
      <c r="D389" s="11" t="n"/>
      <c r="E389" s="13" t="n"/>
      <c r="F389" s="13" t="n"/>
      <c r="G389" s="14" t="n"/>
      <c r="H389" s="14" t="n"/>
      <c r="I389" s="10">
        <f>IF(OR($F389="",$H389=""),"",'Старение'!$C$4-$F389)</f>
        <v/>
      </c>
      <c r="J389" s="11">
        <f>IF($H389="","",IF($H389&lt;0,"аванс/переплата",IF($F389="","без срока",IF($I389&lt;=0,"не просрочено",IF($I389&lt;=30,"0–30",IF($I389&lt;=60,"31–60",IF($I389&lt;=90,"61–90","90+")))))))</f>
        <v/>
      </c>
      <c r="K389" s="11">
        <f>IF($A389="","",MID(IF(SUMPRODUCT(($B$6:$B$505=$B389)*($A$6:$A$505&lt;&gt;$A389))*($B389&lt;&gt;"")&gt;0,"; дубль БИН","")&amp;IF($H389&lt;0,"; кредитовый остаток","")&amp;IF(AND($C389="",$H389&gt;0),"; нет договора","")&amp;IF(AND($F389="",$H389&gt;0),"; нет срока оплаты","")&amp;IF(AND($F389&lt;&gt;"",$H389&gt;0),IF($F389&lt;EDATE('Старение'!$C$4,-36),"; срок оплаты больше 3 лет назад",""),""),3,200))</f>
        <v/>
      </c>
    </row>
    <row r="390">
      <c r="A390" s="11" t="n"/>
      <c r="B390" s="12" t="n"/>
      <c r="C390" s="11" t="n"/>
      <c r="D390" s="11" t="n"/>
      <c r="E390" s="13" t="n"/>
      <c r="F390" s="13" t="n"/>
      <c r="G390" s="14" t="n"/>
      <c r="H390" s="14" t="n"/>
      <c r="I390" s="10">
        <f>IF(OR($F390="",$H390=""),"",'Старение'!$C$4-$F390)</f>
        <v/>
      </c>
      <c r="J390" s="11">
        <f>IF($H390="","",IF($H390&lt;0,"аванс/переплата",IF($F390="","без срока",IF($I390&lt;=0,"не просрочено",IF($I390&lt;=30,"0–30",IF($I390&lt;=60,"31–60",IF($I390&lt;=90,"61–90","90+")))))))</f>
        <v/>
      </c>
      <c r="K390" s="11">
        <f>IF($A390="","",MID(IF(SUMPRODUCT(($B$6:$B$505=$B390)*($A$6:$A$505&lt;&gt;$A390))*($B390&lt;&gt;"")&gt;0,"; дубль БИН","")&amp;IF($H390&lt;0,"; кредитовый остаток","")&amp;IF(AND($C390="",$H390&gt;0),"; нет договора","")&amp;IF(AND($F390="",$H390&gt;0),"; нет срока оплаты","")&amp;IF(AND($F390&lt;&gt;"",$H390&gt;0),IF($F390&lt;EDATE('Старение'!$C$4,-36),"; срок оплаты больше 3 лет назад",""),""),3,200))</f>
        <v/>
      </c>
    </row>
    <row r="391">
      <c r="A391" s="11" t="n"/>
      <c r="B391" s="12" t="n"/>
      <c r="C391" s="11" t="n"/>
      <c r="D391" s="11" t="n"/>
      <c r="E391" s="13" t="n"/>
      <c r="F391" s="13" t="n"/>
      <c r="G391" s="14" t="n"/>
      <c r="H391" s="14" t="n"/>
      <c r="I391" s="10">
        <f>IF(OR($F391="",$H391=""),"",'Старение'!$C$4-$F391)</f>
        <v/>
      </c>
      <c r="J391" s="11">
        <f>IF($H391="","",IF($H391&lt;0,"аванс/переплата",IF($F391="","без срока",IF($I391&lt;=0,"не просрочено",IF($I391&lt;=30,"0–30",IF($I391&lt;=60,"31–60",IF($I391&lt;=90,"61–90","90+")))))))</f>
        <v/>
      </c>
      <c r="K391" s="11">
        <f>IF($A391="","",MID(IF(SUMPRODUCT(($B$6:$B$505=$B391)*($A$6:$A$505&lt;&gt;$A391))*($B391&lt;&gt;"")&gt;0,"; дубль БИН","")&amp;IF($H391&lt;0,"; кредитовый остаток","")&amp;IF(AND($C391="",$H391&gt;0),"; нет договора","")&amp;IF(AND($F391="",$H391&gt;0),"; нет срока оплаты","")&amp;IF(AND($F391&lt;&gt;"",$H391&gt;0),IF($F391&lt;EDATE('Старение'!$C$4,-36),"; срок оплаты больше 3 лет назад",""),""),3,200))</f>
        <v/>
      </c>
    </row>
    <row r="392">
      <c r="A392" s="11" t="n"/>
      <c r="B392" s="12" t="n"/>
      <c r="C392" s="11" t="n"/>
      <c r="D392" s="11" t="n"/>
      <c r="E392" s="13" t="n"/>
      <c r="F392" s="13" t="n"/>
      <c r="G392" s="14" t="n"/>
      <c r="H392" s="14" t="n"/>
      <c r="I392" s="10">
        <f>IF(OR($F392="",$H392=""),"",'Старение'!$C$4-$F392)</f>
        <v/>
      </c>
      <c r="J392" s="11">
        <f>IF($H392="","",IF($H392&lt;0,"аванс/переплата",IF($F392="","без срока",IF($I392&lt;=0,"не просрочено",IF($I392&lt;=30,"0–30",IF($I392&lt;=60,"31–60",IF($I392&lt;=90,"61–90","90+")))))))</f>
        <v/>
      </c>
      <c r="K392" s="11">
        <f>IF($A392="","",MID(IF(SUMPRODUCT(($B$6:$B$505=$B392)*($A$6:$A$505&lt;&gt;$A392))*($B392&lt;&gt;"")&gt;0,"; дубль БИН","")&amp;IF($H392&lt;0,"; кредитовый остаток","")&amp;IF(AND($C392="",$H392&gt;0),"; нет договора","")&amp;IF(AND($F392="",$H392&gt;0),"; нет срока оплаты","")&amp;IF(AND($F392&lt;&gt;"",$H392&gt;0),IF($F392&lt;EDATE('Старение'!$C$4,-36),"; срок оплаты больше 3 лет назад",""),""),3,200))</f>
        <v/>
      </c>
    </row>
    <row r="393">
      <c r="A393" s="11" t="n"/>
      <c r="B393" s="12" t="n"/>
      <c r="C393" s="11" t="n"/>
      <c r="D393" s="11" t="n"/>
      <c r="E393" s="13" t="n"/>
      <c r="F393" s="13" t="n"/>
      <c r="G393" s="14" t="n"/>
      <c r="H393" s="14" t="n"/>
      <c r="I393" s="10">
        <f>IF(OR($F393="",$H393=""),"",'Старение'!$C$4-$F393)</f>
        <v/>
      </c>
      <c r="J393" s="11">
        <f>IF($H393="","",IF($H393&lt;0,"аванс/переплата",IF($F393="","без срока",IF($I393&lt;=0,"не просрочено",IF($I393&lt;=30,"0–30",IF($I393&lt;=60,"31–60",IF($I393&lt;=90,"61–90","90+")))))))</f>
        <v/>
      </c>
      <c r="K393" s="11">
        <f>IF($A393="","",MID(IF(SUMPRODUCT(($B$6:$B$505=$B393)*($A$6:$A$505&lt;&gt;$A393))*($B393&lt;&gt;"")&gt;0,"; дубль БИН","")&amp;IF($H393&lt;0,"; кредитовый остаток","")&amp;IF(AND($C393="",$H393&gt;0),"; нет договора","")&amp;IF(AND($F393="",$H393&gt;0),"; нет срока оплаты","")&amp;IF(AND($F393&lt;&gt;"",$H393&gt;0),IF($F393&lt;EDATE('Старение'!$C$4,-36),"; срок оплаты больше 3 лет назад",""),""),3,200))</f>
        <v/>
      </c>
    </row>
    <row r="394">
      <c r="A394" s="11" t="n"/>
      <c r="B394" s="12" t="n"/>
      <c r="C394" s="11" t="n"/>
      <c r="D394" s="11" t="n"/>
      <c r="E394" s="13" t="n"/>
      <c r="F394" s="13" t="n"/>
      <c r="G394" s="14" t="n"/>
      <c r="H394" s="14" t="n"/>
      <c r="I394" s="10">
        <f>IF(OR($F394="",$H394=""),"",'Старение'!$C$4-$F394)</f>
        <v/>
      </c>
      <c r="J394" s="11">
        <f>IF($H394="","",IF($H394&lt;0,"аванс/переплата",IF($F394="","без срока",IF($I394&lt;=0,"не просрочено",IF($I394&lt;=30,"0–30",IF($I394&lt;=60,"31–60",IF($I394&lt;=90,"61–90","90+")))))))</f>
        <v/>
      </c>
      <c r="K394" s="11">
        <f>IF($A394="","",MID(IF(SUMPRODUCT(($B$6:$B$505=$B394)*($A$6:$A$505&lt;&gt;$A394))*($B394&lt;&gt;"")&gt;0,"; дубль БИН","")&amp;IF($H394&lt;0,"; кредитовый остаток","")&amp;IF(AND($C394="",$H394&gt;0),"; нет договора","")&amp;IF(AND($F394="",$H394&gt;0),"; нет срока оплаты","")&amp;IF(AND($F394&lt;&gt;"",$H394&gt;0),IF($F394&lt;EDATE('Старение'!$C$4,-36),"; срок оплаты больше 3 лет назад",""),""),3,200))</f>
        <v/>
      </c>
    </row>
    <row r="395">
      <c r="A395" s="11" t="n"/>
      <c r="B395" s="12" t="n"/>
      <c r="C395" s="11" t="n"/>
      <c r="D395" s="11" t="n"/>
      <c r="E395" s="13" t="n"/>
      <c r="F395" s="13" t="n"/>
      <c r="G395" s="14" t="n"/>
      <c r="H395" s="14" t="n"/>
      <c r="I395" s="10">
        <f>IF(OR($F395="",$H395=""),"",'Старение'!$C$4-$F395)</f>
        <v/>
      </c>
      <c r="J395" s="11">
        <f>IF($H395="","",IF($H395&lt;0,"аванс/переплата",IF($F395="","без срока",IF($I395&lt;=0,"не просрочено",IF($I395&lt;=30,"0–30",IF($I395&lt;=60,"31–60",IF($I395&lt;=90,"61–90","90+")))))))</f>
        <v/>
      </c>
      <c r="K395" s="11">
        <f>IF($A395="","",MID(IF(SUMPRODUCT(($B$6:$B$505=$B395)*($A$6:$A$505&lt;&gt;$A395))*($B395&lt;&gt;"")&gt;0,"; дубль БИН","")&amp;IF($H395&lt;0,"; кредитовый остаток","")&amp;IF(AND($C395="",$H395&gt;0),"; нет договора","")&amp;IF(AND($F395="",$H395&gt;0),"; нет срока оплаты","")&amp;IF(AND($F395&lt;&gt;"",$H395&gt;0),IF($F395&lt;EDATE('Старение'!$C$4,-36),"; срок оплаты больше 3 лет назад",""),""),3,200))</f>
        <v/>
      </c>
    </row>
    <row r="396">
      <c r="A396" s="11" t="n"/>
      <c r="B396" s="12" t="n"/>
      <c r="C396" s="11" t="n"/>
      <c r="D396" s="11" t="n"/>
      <c r="E396" s="13" t="n"/>
      <c r="F396" s="13" t="n"/>
      <c r="G396" s="14" t="n"/>
      <c r="H396" s="14" t="n"/>
      <c r="I396" s="10">
        <f>IF(OR($F396="",$H396=""),"",'Старение'!$C$4-$F396)</f>
        <v/>
      </c>
      <c r="J396" s="11">
        <f>IF($H396="","",IF($H396&lt;0,"аванс/переплата",IF($F396="","без срока",IF($I396&lt;=0,"не просрочено",IF($I396&lt;=30,"0–30",IF($I396&lt;=60,"31–60",IF($I396&lt;=90,"61–90","90+")))))))</f>
        <v/>
      </c>
      <c r="K396" s="11">
        <f>IF($A396="","",MID(IF(SUMPRODUCT(($B$6:$B$505=$B396)*($A$6:$A$505&lt;&gt;$A396))*($B396&lt;&gt;"")&gt;0,"; дубль БИН","")&amp;IF($H396&lt;0,"; кредитовый остаток","")&amp;IF(AND($C396="",$H396&gt;0),"; нет договора","")&amp;IF(AND($F396="",$H396&gt;0),"; нет срока оплаты","")&amp;IF(AND($F396&lt;&gt;"",$H396&gt;0),IF($F396&lt;EDATE('Старение'!$C$4,-36),"; срок оплаты больше 3 лет назад",""),""),3,200))</f>
        <v/>
      </c>
    </row>
    <row r="397">
      <c r="A397" s="11" t="n"/>
      <c r="B397" s="12" t="n"/>
      <c r="C397" s="11" t="n"/>
      <c r="D397" s="11" t="n"/>
      <c r="E397" s="13" t="n"/>
      <c r="F397" s="13" t="n"/>
      <c r="G397" s="14" t="n"/>
      <c r="H397" s="14" t="n"/>
      <c r="I397" s="10">
        <f>IF(OR($F397="",$H397=""),"",'Старение'!$C$4-$F397)</f>
        <v/>
      </c>
      <c r="J397" s="11">
        <f>IF($H397="","",IF($H397&lt;0,"аванс/переплата",IF($F397="","без срока",IF($I397&lt;=0,"не просрочено",IF($I397&lt;=30,"0–30",IF($I397&lt;=60,"31–60",IF($I397&lt;=90,"61–90","90+")))))))</f>
        <v/>
      </c>
      <c r="K397" s="11">
        <f>IF($A397="","",MID(IF(SUMPRODUCT(($B$6:$B$505=$B397)*($A$6:$A$505&lt;&gt;$A397))*($B397&lt;&gt;"")&gt;0,"; дубль БИН","")&amp;IF($H397&lt;0,"; кредитовый остаток","")&amp;IF(AND($C397="",$H397&gt;0),"; нет договора","")&amp;IF(AND($F397="",$H397&gt;0),"; нет срока оплаты","")&amp;IF(AND($F397&lt;&gt;"",$H397&gt;0),IF($F397&lt;EDATE('Старение'!$C$4,-36),"; срок оплаты больше 3 лет назад",""),""),3,200))</f>
        <v/>
      </c>
    </row>
    <row r="398">
      <c r="A398" s="11" t="n"/>
      <c r="B398" s="12" t="n"/>
      <c r="C398" s="11" t="n"/>
      <c r="D398" s="11" t="n"/>
      <c r="E398" s="13" t="n"/>
      <c r="F398" s="13" t="n"/>
      <c r="G398" s="14" t="n"/>
      <c r="H398" s="14" t="n"/>
      <c r="I398" s="10">
        <f>IF(OR($F398="",$H398=""),"",'Старение'!$C$4-$F398)</f>
        <v/>
      </c>
      <c r="J398" s="11">
        <f>IF($H398="","",IF($H398&lt;0,"аванс/переплата",IF($F398="","без срока",IF($I398&lt;=0,"не просрочено",IF($I398&lt;=30,"0–30",IF($I398&lt;=60,"31–60",IF($I398&lt;=90,"61–90","90+")))))))</f>
        <v/>
      </c>
      <c r="K398" s="11">
        <f>IF($A398="","",MID(IF(SUMPRODUCT(($B$6:$B$505=$B398)*($A$6:$A$505&lt;&gt;$A398))*($B398&lt;&gt;"")&gt;0,"; дубль БИН","")&amp;IF($H398&lt;0,"; кредитовый остаток","")&amp;IF(AND($C398="",$H398&gt;0),"; нет договора","")&amp;IF(AND($F398="",$H398&gt;0),"; нет срока оплаты","")&amp;IF(AND($F398&lt;&gt;"",$H398&gt;0),IF($F398&lt;EDATE('Старение'!$C$4,-36),"; срок оплаты больше 3 лет назад",""),""),3,200))</f>
        <v/>
      </c>
    </row>
    <row r="399">
      <c r="A399" s="11" t="n"/>
      <c r="B399" s="12" t="n"/>
      <c r="C399" s="11" t="n"/>
      <c r="D399" s="11" t="n"/>
      <c r="E399" s="13" t="n"/>
      <c r="F399" s="13" t="n"/>
      <c r="G399" s="14" t="n"/>
      <c r="H399" s="14" t="n"/>
      <c r="I399" s="10">
        <f>IF(OR($F399="",$H399=""),"",'Старение'!$C$4-$F399)</f>
        <v/>
      </c>
      <c r="J399" s="11">
        <f>IF($H399="","",IF($H399&lt;0,"аванс/переплата",IF($F399="","без срока",IF($I399&lt;=0,"не просрочено",IF($I399&lt;=30,"0–30",IF($I399&lt;=60,"31–60",IF($I399&lt;=90,"61–90","90+")))))))</f>
        <v/>
      </c>
      <c r="K399" s="11">
        <f>IF($A399="","",MID(IF(SUMPRODUCT(($B$6:$B$505=$B399)*($A$6:$A$505&lt;&gt;$A399))*($B399&lt;&gt;"")&gt;0,"; дубль БИН","")&amp;IF($H399&lt;0,"; кредитовый остаток","")&amp;IF(AND($C399="",$H399&gt;0),"; нет договора","")&amp;IF(AND($F399="",$H399&gt;0),"; нет срока оплаты","")&amp;IF(AND($F399&lt;&gt;"",$H399&gt;0),IF($F399&lt;EDATE('Старение'!$C$4,-36),"; срок оплаты больше 3 лет назад",""),""),3,200))</f>
        <v/>
      </c>
    </row>
    <row r="400">
      <c r="A400" s="11" t="n"/>
      <c r="B400" s="12" t="n"/>
      <c r="C400" s="11" t="n"/>
      <c r="D400" s="11" t="n"/>
      <c r="E400" s="13" t="n"/>
      <c r="F400" s="13" t="n"/>
      <c r="G400" s="14" t="n"/>
      <c r="H400" s="14" t="n"/>
      <c r="I400" s="10">
        <f>IF(OR($F400="",$H400=""),"",'Старение'!$C$4-$F400)</f>
        <v/>
      </c>
      <c r="J400" s="11">
        <f>IF($H400="","",IF($H400&lt;0,"аванс/переплата",IF($F400="","без срока",IF($I400&lt;=0,"не просрочено",IF($I400&lt;=30,"0–30",IF($I400&lt;=60,"31–60",IF($I400&lt;=90,"61–90","90+")))))))</f>
        <v/>
      </c>
      <c r="K400" s="11">
        <f>IF($A400="","",MID(IF(SUMPRODUCT(($B$6:$B$505=$B400)*($A$6:$A$505&lt;&gt;$A400))*($B400&lt;&gt;"")&gt;0,"; дубль БИН","")&amp;IF($H400&lt;0,"; кредитовый остаток","")&amp;IF(AND($C400="",$H400&gt;0),"; нет договора","")&amp;IF(AND($F400="",$H400&gt;0),"; нет срока оплаты","")&amp;IF(AND($F400&lt;&gt;"",$H400&gt;0),IF($F400&lt;EDATE('Старение'!$C$4,-36),"; срок оплаты больше 3 лет назад",""),""),3,200))</f>
        <v/>
      </c>
    </row>
    <row r="401">
      <c r="A401" s="11" t="n"/>
      <c r="B401" s="12" t="n"/>
      <c r="C401" s="11" t="n"/>
      <c r="D401" s="11" t="n"/>
      <c r="E401" s="13" t="n"/>
      <c r="F401" s="13" t="n"/>
      <c r="G401" s="14" t="n"/>
      <c r="H401" s="14" t="n"/>
      <c r="I401" s="10">
        <f>IF(OR($F401="",$H401=""),"",'Старение'!$C$4-$F401)</f>
        <v/>
      </c>
      <c r="J401" s="11">
        <f>IF($H401="","",IF($H401&lt;0,"аванс/переплата",IF($F401="","без срока",IF($I401&lt;=0,"не просрочено",IF($I401&lt;=30,"0–30",IF($I401&lt;=60,"31–60",IF($I401&lt;=90,"61–90","90+")))))))</f>
        <v/>
      </c>
      <c r="K401" s="11">
        <f>IF($A401="","",MID(IF(SUMPRODUCT(($B$6:$B$505=$B401)*($A$6:$A$505&lt;&gt;$A401))*($B401&lt;&gt;"")&gt;0,"; дубль БИН","")&amp;IF($H401&lt;0,"; кредитовый остаток","")&amp;IF(AND($C401="",$H401&gt;0),"; нет договора","")&amp;IF(AND($F401="",$H401&gt;0),"; нет срока оплаты","")&amp;IF(AND($F401&lt;&gt;"",$H401&gt;0),IF($F401&lt;EDATE('Старение'!$C$4,-36),"; срок оплаты больше 3 лет назад",""),""),3,200))</f>
        <v/>
      </c>
    </row>
    <row r="402">
      <c r="A402" s="11" t="n"/>
      <c r="B402" s="12" t="n"/>
      <c r="C402" s="11" t="n"/>
      <c r="D402" s="11" t="n"/>
      <c r="E402" s="13" t="n"/>
      <c r="F402" s="13" t="n"/>
      <c r="G402" s="14" t="n"/>
      <c r="H402" s="14" t="n"/>
      <c r="I402" s="10">
        <f>IF(OR($F402="",$H402=""),"",'Старение'!$C$4-$F402)</f>
        <v/>
      </c>
      <c r="J402" s="11">
        <f>IF($H402="","",IF($H402&lt;0,"аванс/переплата",IF($F402="","без срока",IF($I402&lt;=0,"не просрочено",IF($I402&lt;=30,"0–30",IF($I402&lt;=60,"31–60",IF($I402&lt;=90,"61–90","90+")))))))</f>
        <v/>
      </c>
      <c r="K402" s="11">
        <f>IF($A402="","",MID(IF(SUMPRODUCT(($B$6:$B$505=$B402)*($A$6:$A$505&lt;&gt;$A402))*($B402&lt;&gt;"")&gt;0,"; дубль БИН","")&amp;IF($H402&lt;0,"; кредитовый остаток","")&amp;IF(AND($C402="",$H402&gt;0),"; нет договора","")&amp;IF(AND($F402="",$H402&gt;0),"; нет срока оплаты","")&amp;IF(AND($F402&lt;&gt;"",$H402&gt;0),IF($F402&lt;EDATE('Старение'!$C$4,-36),"; срок оплаты больше 3 лет назад",""),""),3,200))</f>
        <v/>
      </c>
    </row>
    <row r="403">
      <c r="A403" s="11" t="n"/>
      <c r="B403" s="12" t="n"/>
      <c r="C403" s="11" t="n"/>
      <c r="D403" s="11" t="n"/>
      <c r="E403" s="13" t="n"/>
      <c r="F403" s="13" t="n"/>
      <c r="G403" s="14" t="n"/>
      <c r="H403" s="14" t="n"/>
      <c r="I403" s="10">
        <f>IF(OR($F403="",$H403=""),"",'Старение'!$C$4-$F403)</f>
        <v/>
      </c>
      <c r="J403" s="11">
        <f>IF($H403="","",IF($H403&lt;0,"аванс/переплата",IF($F403="","без срока",IF($I403&lt;=0,"не просрочено",IF($I403&lt;=30,"0–30",IF($I403&lt;=60,"31–60",IF($I403&lt;=90,"61–90","90+")))))))</f>
        <v/>
      </c>
      <c r="K403" s="11">
        <f>IF($A403="","",MID(IF(SUMPRODUCT(($B$6:$B$505=$B403)*($A$6:$A$505&lt;&gt;$A403))*($B403&lt;&gt;"")&gt;0,"; дубль БИН","")&amp;IF($H403&lt;0,"; кредитовый остаток","")&amp;IF(AND($C403="",$H403&gt;0),"; нет договора","")&amp;IF(AND($F403="",$H403&gt;0),"; нет срока оплаты","")&amp;IF(AND($F403&lt;&gt;"",$H403&gt;0),IF($F403&lt;EDATE('Старение'!$C$4,-36),"; срок оплаты больше 3 лет назад",""),""),3,200))</f>
        <v/>
      </c>
    </row>
    <row r="404">
      <c r="A404" s="11" t="n"/>
      <c r="B404" s="12" t="n"/>
      <c r="C404" s="11" t="n"/>
      <c r="D404" s="11" t="n"/>
      <c r="E404" s="13" t="n"/>
      <c r="F404" s="13" t="n"/>
      <c r="G404" s="14" t="n"/>
      <c r="H404" s="14" t="n"/>
      <c r="I404" s="10">
        <f>IF(OR($F404="",$H404=""),"",'Старение'!$C$4-$F404)</f>
        <v/>
      </c>
      <c r="J404" s="11">
        <f>IF($H404="","",IF($H404&lt;0,"аванс/переплата",IF($F404="","без срока",IF($I404&lt;=0,"не просрочено",IF($I404&lt;=30,"0–30",IF($I404&lt;=60,"31–60",IF($I404&lt;=90,"61–90","90+")))))))</f>
        <v/>
      </c>
      <c r="K404" s="11">
        <f>IF($A404="","",MID(IF(SUMPRODUCT(($B$6:$B$505=$B404)*($A$6:$A$505&lt;&gt;$A404))*($B404&lt;&gt;"")&gt;0,"; дубль БИН","")&amp;IF($H404&lt;0,"; кредитовый остаток","")&amp;IF(AND($C404="",$H404&gt;0),"; нет договора","")&amp;IF(AND($F404="",$H404&gt;0),"; нет срока оплаты","")&amp;IF(AND($F404&lt;&gt;"",$H404&gt;0),IF($F404&lt;EDATE('Старение'!$C$4,-36),"; срок оплаты больше 3 лет назад",""),""),3,200))</f>
        <v/>
      </c>
    </row>
    <row r="405">
      <c r="A405" s="11" t="n"/>
      <c r="B405" s="12" t="n"/>
      <c r="C405" s="11" t="n"/>
      <c r="D405" s="11" t="n"/>
      <c r="E405" s="13" t="n"/>
      <c r="F405" s="13" t="n"/>
      <c r="G405" s="14" t="n"/>
      <c r="H405" s="14" t="n"/>
      <c r="I405" s="10">
        <f>IF(OR($F405="",$H405=""),"",'Старение'!$C$4-$F405)</f>
        <v/>
      </c>
      <c r="J405" s="11">
        <f>IF($H405="","",IF($H405&lt;0,"аванс/переплата",IF($F405="","без срока",IF($I405&lt;=0,"не просрочено",IF($I405&lt;=30,"0–30",IF($I405&lt;=60,"31–60",IF($I405&lt;=90,"61–90","90+")))))))</f>
        <v/>
      </c>
      <c r="K405" s="11">
        <f>IF($A405="","",MID(IF(SUMPRODUCT(($B$6:$B$505=$B405)*($A$6:$A$505&lt;&gt;$A405))*($B405&lt;&gt;"")&gt;0,"; дубль БИН","")&amp;IF($H405&lt;0,"; кредитовый остаток","")&amp;IF(AND($C405="",$H405&gt;0),"; нет договора","")&amp;IF(AND($F405="",$H405&gt;0),"; нет срока оплаты","")&amp;IF(AND($F405&lt;&gt;"",$H405&gt;0),IF($F405&lt;EDATE('Старение'!$C$4,-36),"; срок оплаты больше 3 лет назад",""),""),3,200))</f>
        <v/>
      </c>
    </row>
    <row r="406">
      <c r="A406" s="11" t="n"/>
      <c r="B406" s="12" t="n"/>
      <c r="C406" s="11" t="n"/>
      <c r="D406" s="11" t="n"/>
      <c r="E406" s="13" t="n"/>
      <c r="F406" s="13" t="n"/>
      <c r="G406" s="14" t="n"/>
      <c r="H406" s="14" t="n"/>
      <c r="I406" s="10">
        <f>IF(OR($F406="",$H406=""),"",'Старение'!$C$4-$F406)</f>
        <v/>
      </c>
      <c r="J406" s="11">
        <f>IF($H406="","",IF($H406&lt;0,"аванс/переплата",IF($F406="","без срока",IF($I406&lt;=0,"не просрочено",IF($I406&lt;=30,"0–30",IF($I406&lt;=60,"31–60",IF($I406&lt;=90,"61–90","90+")))))))</f>
        <v/>
      </c>
      <c r="K406" s="11">
        <f>IF($A406="","",MID(IF(SUMPRODUCT(($B$6:$B$505=$B406)*($A$6:$A$505&lt;&gt;$A406))*($B406&lt;&gt;"")&gt;0,"; дубль БИН","")&amp;IF($H406&lt;0,"; кредитовый остаток","")&amp;IF(AND($C406="",$H406&gt;0),"; нет договора","")&amp;IF(AND($F406="",$H406&gt;0),"; нет срока оплаты","")&amp;IF(AND($F406&lt;&gt;"",$H406&gt;0),IF($F406&lt;EDATE('Старение'!$C$4,-36),"; срок оплаты больше 3 лет назад",""),""),3,200))</f>
        <v/>
      </c>
    </row>
    <row r="407">
      <c r="A407" s="11" t="n"/>
      <c r="B407" s="12" t="n"/>
      <c r="C407" s="11" t="n"/>
      <c r="D407" s="11" t="n"/>
      <c r="E407" s="13" t="n"/>
      <c r="F407" s="13" t="n"/>
      <c r="G407" s="14" t="n"/>
      <c r="H407" s="14" t="n"/>
      <c r="I407" s="10">
        <f>IF(OR($F407="",$H407=""),"",'Старение'!$C$4-$F407)</f>
        <v/>
      </c>
      <c r="J407" s="11">
        <f>IF($H407="","",IF($H407&lt;0,"аванс/переплата",IF($F407="","без срока",IF($I407&lt;=0,"не просрочено",IF($I407&lt;=30,"0–30",IF($I407&lt;=60,"31–60",IF($I407&lt;=90,"61–90","90+")))))))</f>
        <v/>
      </c>
      <c r="K407" s="11">
        <f>IF($A407="","",MID(IF(SUMPRODUCT(($B$6:$B$505=$B407)*($A$6:$A$505&lt;&gt;$A407))*($B407&lt;&gt;"")&gt;0,"; дубль БИН","")&amp;IF($H407&lt;0,"; кредитовый остаток","")&amp;IF(AND($C407="",$H407&gt;0),"; нет договора","")&amp;IF(AND($F407="",$H407&gt;0),"; нет срока оплаты","")&amp;IF(AND($F407&lt;&gt;"",$H407&gt;0),IF($F407&lt;EDATE('Старение'!$C$4,-36),"; срок оплаты больше 3 лет назад",""),""),3,200))</f>
        <v/>
      </c>
    </row>
    <row r="408">
      <c r="A408" s="11" t="n"/>
      <c r="B408" s="12" t="n"/>
      <c r="C408" s="11" t="n"/>
      <c r="D408" s="11" t="n"/>
      <c r="E408" s="13" t="n"/>
      <c r="F408" s="13" t="n"/>
      <c r="G408" s="14" t="n"/>
      <c r="H408" s="14" t="n"/>
      <c r="I408" s="10">
        <f>IF(OR($F408="",$H408=""),"",'Старение'!$C$4-$F408)</f>
        <v/>
      </c>
      <c r="J408" s="11">
        <f>IF($H408="","",IF($H408&lt;0,"аванс/переплата",IF($F408="","без срока",IF($I408&lt;=0,"не просрочено",IF($I408&lt;=30,"0–30",IF($I408&lt;=60,"31–60",IF($I408&lt;=90,"61–90","90+")))))))</f>
        <v/>
      </c>
      <c r="K408" s="11">
        <f>IF($A408="","",MID(IF(SUMPRODUCT(($B$6:$B$505=$B408)*($A$6:$A$505&lt;&gt;$A408))*($B408&lt;&gt;"")&gt;0,"; дубль БИН","")&amp;IF($H408&lt;0,"; кредитовый остаток","")&amp;IF(AND($C408="",$H408&gt;0),"; нет договора","")&amp;IF(AND($F408="",$H408&gt;0),"; нет срока оплаты","")&amp;IF(AND($F408&lt;&gt;"",$H408&gt;0),IF($F408&lt;EDATE('Старение'!$C$4,-36),"; срок оплаты больше 3 лет назад",""),""),3,200))</f>
        <v/>
      </c>
    </row>
    <row r="409">
      <c r="A409" s="11" t="n"/>
      <c r="B409" s="12" t="n"/>
      <c r="C409" s="11" t="n"/>
      <c r="D409" s="11" t="n"/>
      <c r="E409" s="13" t="n"/>
      <c r="F409" s="13" t="n"/>
      <c r="G409" s="14" t="n"/>
      <c r="H409" s="14" t="n"/>
      <c r="I409" s="10">
        <f>IF(OR($F409="",$H409=""),"",'Старение'!$C$4-$F409)</f>
        <v/>
      </c>
      <c r="J409" s="11">
        <f>IF($H409="","",IF($H409&lt;0,"аванс/переплата",IF($F409="","без срока",IF($I409&lt;=0,"не просрочено",IF($I409&lt;=30,"0–30",IF($I409&lt;=60,"31–60",IF($I409&lt;=90,"61–90","90+")))))))</f>
        <v/>
      </c>
      <c r="K409" s="11">
        <f>IF($A409="","",MID(IF(SUMPRODUCT(($B$6:$B$505=$B409)*($A$6:$A$505&lt;&gt;$A409))*($B409&lt;&gt;"")&gt;0,"; дубль БИН","")&amp;IF($H409&lt;0,"; кредитовый остаток","")&amp;IF(AND($C409="",$H409&gt;0),"; нет договора","")&amp;IF(AND($F409="",$H409&gt;0),"; нет срока оплаты","")&amp;IF(AND($F409&lt;&gt;"",$H409&gt;0),IF($F409&lt;EDATE('Старение'!$C$4,-36),"; срок оплаты больше 3 лет назад",""),""),3,200))</f>
        <v/>
      </c>
    </row>
    <row r="410">
      <c r="A410" s="11" t="n"/>
      <c r="B410" s="12" t="n"/>
      <c r="C410" s="11" t="n"/>
      <c r="D410" s="11" t="n"/>
      <c r="E410" s="13" t="n"/>
      <c r="F410" s="13" t="n"/>
      <c r="G410" s="14" t="n"/>
      <c r="H410" s="14" t="n"/>
      <c r="I410" s="10">
        <f>IF(OR($F410="",$H410=""),"",'Старение'!$C$4-$F410)</f>
        <v/>
      </c>
      <c r="J410" s="11">
        <f>IF($H410="","",IF($H410&lt;0,"аванс/переплата",IF($F410="","без срока",IF($I410&lt;=0,"не просрочено",IF($I410&lt;=30,"0–30",IF($I410&lt;=60,"31–60",IF($I410&lt;=90,"61–90","90+")))))))</f>
        <v/>
      </c>
      <c r="K410" s="11">
        <f>IF($A410="","",MID(IF(SUMPRODUCT(($B$6:$B$505=$B410)*($A$6:$A$505&lt;&gt;$A410))*($B410&lt;&gt;"")&gt;0,"; дубль БИН","")&amp;IF($H410&lt;0,"; кредитовый остаток","")&amp;IF(AND($C410="",$H410&gt;0),"; нет договора","")&amp;IF(AND($F410="",$H410&gt;0),"; нет срока оплаты","")&amp;IF(AND($F410&lt;&gt;"",$H410&gt;0),IF($F410&lt;EDATE('Старение'!$C$4,-36),"; срок оплаты больше 3 лет назад",""),""),3,200))</f>
        <v/>
      </c>
    </row>
    <row r="411">
      <c r="A411" s="11" t="n"/>
      <c r="B411" s="12" t="n"/>
      <c r="C411" s="11" t="n"/>
      <c r="D411" s="11" t="n"/>
      <c r="E411" s="13" t="n"/>
      <c r="F411" s="13" t="n"/>
      <c r="G411" s="14" t="n"/>
      <c r="H411" s="14" t="n"/>
      <c r="I411" s="10">
        <f>IF(OR($F411="",$H411=""),"",'Старение'!$C$4-$F411)</f>
        <v/>
      </c>
      <c r="J411" s="11">
        <f>IF($H411="","",IF($H411&lt;0,"аванс/переплата",IF($F411="","без срока",IF($I411&lt;=0,"не просрочено",IF($I411&lt;=30,"0–30",IF($I411&lt;=60,"31–60",IF($I411&lt;=90,"61–90","90+")))))))</f>
        <v/>
      </c>
      <c r="K411" s="11">
        <f>IF($A411="","",MID(IF(SUMPRODUCT(($B$6:$B$505=$B411)*($A$6:$A$505&lt;&gt;$A411))*($B411&lt;&gt;"")&gt;0,"; дубль БИН","")&amp;IF($H411&lt;0,"; кредитовый остаток","")&amp;IF(AND($C411="",$H411&gt;0),"; нет договора","")&amp;IF(AND($F411="",$H411&gt;0),"; нет срока оплаты","")&amp;IF(AND($F411&lt;&gt;"",$H411&gt;0),IF($F411&lt;EDATE('Старение'!$C$4,-36),"; срок оплаты больше 3 лет назад",""),""),3,200))</f>
        <v/>
      </c>
    </row>
    <row r="412">
      <c r="A412" s="11" t="n"/>
      <c r="B412" s="12" t="n"/>
      <c r="C412" s="11" t="n"/>
      <c r="D412" s="11" t="n"/>
      <c r="E412" s="13" t="n"/>
      <c r="F412" s="13" t="n"/>
      <c r="G412" s="14" t="n"/>
      <c r="H412" s="14" t="n"/>
      <c r="I412" s="10">
        <f>IF(OR($F412="",$H412=""),"",'Старение'!$C$4-$F412)</f>
        <v/>
      </c>
      <c r="J412" s="11">
        <f>IF($H412="","",IF($H412&lt;0,"аванс/переплата",IF($F412="","без срока",IF($I412&lt;=0,"не просрочено",IF($I412&lt;=30,"0–30",IF($I412&lt;=60,"31–60",IF($I412&lt;=90,"61–90","90+")))))))</f>
        <v/>
      </c>
      <c r="K412" s="11">
        <f>IF($A412="","",MID(IF(SUMPRODUCT(($B$6:$B$505=$B412)*($A$6:$A$505&lt;&gt;$A412))*($B412&lt;&gt;"")&gt;0,"; дубль БИН","")&amp;IF($H412&lt;0,"; кредитовый остаток","")&amp;IF(AND($C412="",$H412&gt;0),"; нет договора","")&amp;IF(AND($F412="",$H412&gt;0),"; нет срока оплаты","")&amp;IF(AND($F412&lt;&gt;"",$H412&gt;0),IF($F412&lt;EDATE('Старение'!$C$4,-36),"; срок оплаты больше 3 лет назад",""),""),3,200))</f>
        <v/>
      </c>
    </row>
    <row r="413">
      <c r="A413" s="11" t="n"/>
      <c r="B413" s="12" t="n"/>
      <c r="C413" s="11" t="n"/>
      <c r="D413" s="11" t="n"/>
      <c r="E413" s="13" t="n"/>
      <c r="F413" s="13" t="n"/>
      <c r="G413" s="14" t="n"/>
      <c r="H413" s="14" t="n"/>
      <c r="I413" s="10">
        <f>IF(OR($F413="",$H413=""),"",'Старение'!$C$4-$F413)</f>
        <v/>
      </c>
      <c r="J413" s="11">
        <f>IF($H413="","",IF($H413&lt;0,"аванс/переплата",IF($F413="","без срока",IF($I413&lt;=0,"не просрочено",IF($I413&lt;=30,"0–30",IF($I413&lt;=60,"31–60",IF($I413&lt;=90,"61–90","90+")))))))</f>
        <v/>
      </c>
      <c r="K413" s="11">
        <f>IF($A413="","",MID(IF(SUMPRODUCT(($B$6:$B$505=$B413)*($A$6:$A$505&lt;&gt;$A413))*($B413&lt;&gt;"")&gt;0,"; дубль БИН","")&amp;IF($H413&lt;0,"; кредитовый остаток","")&amp;IF(AND($C413="",$H413&gt;0),"; нет договора","")&amp;IF(AND($F413="",$H413&gt;0),"; нет срока оплаты","")&amp;IF(AND($F413&lt;&gt;"",$H413&gt;0),IF($F413&lt;EDATE('Старение'!$C$4,-36),"; срок оплаты больше 3 лет назад",""),""),3,200))</f>
        <v/>
      </c>
    </row>
    <row r="414">
      <c r="A414" s="11" t="n"/>
      <c r="B414" s="12" t="n"/>
      <c r="C414" s="11" t="n"/>
      <c r="D414" s="11" t="n"/>
      <c r="E414" s="13" t="n"/>
      <c r="F414" s="13" t="n"/>
      <c r="G414" s="14" t="n"/>
      <c r="H414" s="14" t="n"/>
      <c r="I414" s="10">
        <f>IF(OR($F414="",$H414=""),"",'Старение'!$C$4-$F414)</f>
        <v/>
      </c>
      <c r="J414" s="11">
        <f>IF($H414="","",IF($H414&lt;0,"аванс/переплата",IF($F414="","без срока",IF($I414&lt;=0,"не просрочено",IF($I414&lt;=30,"0–30",IF($I414&lt;=60,"31–60",IF($I414&lt;=90,"61–90","90+")))))))</f>
        <v/>
      </c>
      <c r="K414" s="11">
        <f>IF($A414="","",MID(IF(SUMPRODUCT(($B$6:$B$505=$B414)*($A$6:$A$505&lt;&gt;$A414))*($B414&lt;&gt;"")&gt;0,"; дубль БИН","")&amp;IF($H414&lt;0,"; кредитовый остаток","")&amp;IF(AND($C414="",$H414&gt;0),"; нет договора","")&amp;IF(AND($F414="",$H414&gt;0),"; нет срока оплаты","")&amp;IF(AND($F414&lt;&gt;"",$H414&gt;0),IF($F414&lt;EDATE('Старение'!$C$4,-36),"; срок оплаты больше 3 лет назад",""),""),3,200))</f>
        <v/>
      </c>
    </row>
    <row r="415">
      <c r="A415" s="11" t="n"/>
      <c r="B415" s="12" t="n"/>
      <c r="C415" s="11" t="n"/>
      <c r="D415" s="11" t="n"/>
      <c r="E415" s="13" t="n"/>
      <c r="F415" s="13" t="n"/>
      <c r="G415" s="14" t="n"/>
      <c r="H415" s="14" t="n"/>
      <c r="I415" s="10">
        <f>IF(OR($F415="",$H415=""),"",'Старение'!$C$4-$F415)</f>
        <v/>
      </c>
      <c r="J415" s="11">
        <f>IF($H415="","",IF($H415&lt;0,"аванс/переплата",IF($F415="","без срока",IF($I415&lt;=0,"не просрочено",IF($I415&lt;=30,"0–30",IF($I415&lt;=60,"31–60",IF($I415&lt;=90,"61–90","90+")))))))</f>
        <v/>
      </c>
      <c r="K415" s="11">
        <f>IF($A415="","",MID(IF(SUMPRODUCT(($B$6:$B$505=$B415)*($A$6:$A$505&lt;&gt;$A415))*($B415&lt;&gt;"")&gt;0,"; дубль БИН","")&amp;IF($H415&lt;0,"; кредитовый остаток","")&amp;IF(AND($C415="",$H415&gt;0),"; нет договора","")&amp;IF(AND($F415="",$H415&gt;0),"; нет срока оплаты","")&amp;IF(AND($F415&lt;&gt;"",$H415&gt;0),IF($F415&lt;EDATE('Старение'!$C$4,-36),"; срок оплаты больше 3 лет назад",""),""),3,200))</f>
        <v/>
      </c>
    </row>
    <row r="416">
      <c r="A416" s="11" t="n"/>
      <c r="B416" s="12" t="n"/>
      <c r="C416" s="11" t="n"/>
      <c r="D416" s="11" t="n"/>
      <c r="E416" s="13" t="n"/>
      <c r="F416" s="13" t="n"/>
      <c r="G416" s="14" t="n"/>
      <c r="H416" s="14" t="n"/>
      <c r="I416" s="10">
        <f>IF(OR($F416="",$H416=""),"",'Старение'!$C$4-$F416)</f>
        <v/>
      </c>
      <c r="J416" s="11">
        <f>IF($H416="","",IF($H416&lt;0,"аванс/переплата",IF($F416="","без срока",IF($I416&lt;=0,"не просрочено",IF($I416&lt;=30,"0–30",IF($I416&lt;=60,"31–60",IF($I416&lt;=90,"61–90","90+")))))))</f>
        <v/>
      </c>
      <c r="K416" s="11">
        <f>IF($A416="","",MID(IF(SUMPRODUCT(($B$6:$B$505=$B416)*($A$6:$A$505&lt;&gt;$A416))*($B416&lt;&gt;"")&gt;0,"; дубль БИН","")&amp;IF($H416&lt;0,"; кредитовый остаток","")&amp;IF(AND($C416="",$H416&gt;0),"; нет договора","")&amp;IF(AND($F416="",$H416&gt;0),"; нет срока оплаты","")&amp;IF(AND($F416&lt;&gt;"",$H416&gt;0),IF($F416&lt;EDATE('Старение'!$C$4,-36),"; срок оплаты больше 3 лет назад",""),""),3,200))</f>
        <v/>
      </c>
    </row>
    <row r="417">
      <c r="A417" s="11" t="n"/>
      <c r="B417" s="12" t="n"/>
      <c r="C417" s="11" t="n"/>
      <c r="D417" s="11" t="n"/>
      <c r="E417" s="13" t="n"/>
      <c r="F417" s="13" t="n"/>
      <c r="G417" s="14" t="n"/>
      <c r="H417" s="14" t="n"/>
      <c r="I417" s="10">
        <f>IF(OR($F417="",$H417=""),"",'Старение'!$C$4-$F417)</f>
        <v/>
      </c>
      <c r="J417" s="11">
        <f>IF($H417="","",IF($H417&lt;0,"аванс/переплата",IF($F417="","без срока",IF($I417&lt;=0,"не просрочено",IF($I417&lt;=30,"0–30",IF($I417&lt;=60,"31–60",IF($I417&lt;=90,"61–90","90+")))))))</f>
        <v/>
      </c>
      <c r="K417" s="11">
        <f>IF($A417="","",MID(IF(SUMPRODUCT(($B$6:$B$505=$B417)*($A$6:$A$505&lt;&gt;$A417))*($B417&lt;&gt;"")&gt;0,"; дубль БИН","")&amp;IF($H417&lt;0,"; кредитовый остаток","")&amp;IF(AND($C417="",$H417&gt;0),"; нет договора","")&amp;IF(AND($F417="",$H417&gt;0),"; нет срока оплаты","")&amp;IF(AND($F417&lt;&gt;"",$H417&gt;0),IF($F417&lt;EDATE('Старение'!$C$4,-36),"; срок оплаты больше 3 лет назад",""),""),3,200))</f>
        <v/>
      </c>
    </row>
    <row r="418">
      <c r="A418" s="11" t="n"/>
      <c r="B418" s="12" t="n"/>
      <c r="C418" s="11" t="n"/>
      <c r="D418" s="11" t="n"/>
      <c r="E418" s="13" t="n"/>
      <c r="F418" s="13" t="n"/>
      <c r="G418" s="14" t="n"/>
      <c r="H418" s="14" t="n"/>
      <c r="I418" s="10">
        <f>IF(OR($F418="",$H418=""),"",'Старение'!$C$4-$F418)</f>
        <v/>
      </c>
      <c r="J418" s="11">
        <f>IF($H418="","",IF($H418&lt;0,"аванс/переплата",IF($F418="","без срока",IF($I418&lt;=0,"не просрочено",IF($I418&lt;=30,"0–30",IF($I418&lt;=60,"31–60",IF($I418&lt;=90,"61–90","90+")))))))</f>
        <v/>
      </c>
      <c r="K418" s="11">
        <f>IF($A418="","",MID(IF(SUMPRODUCT(($B$6:$B$505=$B418)*($A$6:$A$505&lt;&gt;$A418))*($B418&lt;&gt;"")&gt;0,"; дубль БИН","")&amp;IF($H418&lt;0,"; кредитовый остаток","")&amp;IF(AND($C418="",$H418&gt;0),"; нет договора","")&amp;IF(AND($F418="",$H418&gt;0),"; нет срока оплаты","")&amp;IF(AND($F418&lt;&gt;"",$H418&gt;0),IF($F418&lt;EDATE('Старение'!$C$4,-36),"; срок оплаты больше 3 лет назад",""),""),3,200))</f>
        <v/>
      </c>
    </row>
    <row r="419">
      <c r="A419" s="11" t="n"/>
      <c r="B419" s="12" t="n"/>
      <c r="C419" s="11" t="n"/>
      <c r="D419" s="11" t="n"/>
      <c r="E419" s="13" t="n"/>
      <c r="F419" s="13" t="n"/>
      <c r="G419" s="14" t="n"/>
      <c r="H419" s="14" t="n"/>
      <c r="I419" s="10">
        <f>IF(OR($F419="",$H419=""),"",'Старение'!$C$4-$F419)</f>
        <v/>
      </c>
      <c r="J419" s="11">
        <f>IF($H419="","",IF($H419&lt;0,"аванс/переплата",IF($F419="","без срока",IF($I419&lt;=0,"не просрочено",IF($I419&lt;=30,"0–30",IF($I419&lt;=60,"31–60",IF($I419&lt;=90,"61–90","90+")))))))</f>
        <v/>
      </c>
      <c r="K419" s="11">
        <f>IF($A419="","",MID(IF(SUMPRODUCT(($B$6:$B$505=$B419)*($A$6:$A$505&lt;&gt;$A419))*($B419&lt;&gt;"")&gt;0,"; дубль БИН","")&amp;IF($H419&lt;0,"; кредитовый остаток","")&amp;IF(AND($C419="",$H419&gt;0),"; нет договора","")&amp;IF(AND($F419="",$H419&gt;0),"; нет срока оплаты","")&amp;IF(AND($F419&lt;&gt;"",$H419&gt;0),IF($F419&lt;EDATE('Старение'!$C$4,-36),"; срок оплаты больше 3 лет назад",""),""),3,200))</f>
        <v/>
      </c>
    </row>
    <row r="420">
      <c r="A420" s="11" t="n"/>
      <c r="B420" s="12" t="n"/>
      <c r="C420" s="11" t="n"/>
      <c r="D420" s="11" t="n"/>
      <c r="E420" s="13" t="n"/>
      <c r="F420" s="13" t="n"/>
      <c r="G420" s="14" t="n"/>
      <c r="H420" s="14" t="n"/>
      <c r="I420" s="10">
        <f>IF(OR($F420="",$H420=""),"",'Старение'!$C$4-$F420)</f>
        <v/>
      </c>
      <c r="J420" s="11">
        <f>IF($H420="","",IF($H420&lt;0,"аванс/переплата",IF($F420="","без срока",IF($I420&lt;=0,"не просрочено",IF($I420&lt;=30,"0–30",IF($I420&lt;=60,"31–60",IF($I420&lt;=90,"61–90","90+")))))))</f>
        <v/>
      </c>
      <c r="K420" s="11">
        <f>IF($A420="","",MID(IF(SUMPRODUCT(($B$6:$B$505=$B420)*($A$6:$A$505&lt;&gt;$A420))*($B420&lt;&gt;"")&gt;0,"; дубль БИН","")&amp;IF($H420&lt;0,"; кредитовый остаток","")&amp;IF(AND($C420="",$H420&gt;0),"; нет договора","")&amp;IF(AND($F420="",$H420&gt;0),"; нет срока оплаты","")&amp;IF(AND($F420&lt;&gt;"",$H420&gt;0),IF($F420&lt;EDATE('Старение'!$C$4,-36),"; срок оплаты больше 3 лет назад",""),""),3,200))</f>
        <v/>
      </c>
    </row>
    <row r="421">
      <c r="A421" s="11" t="n"/>
      <c r="B421" s="12" t="n"/>
      <c r="C421" s="11" t="n"/>
      <c r="D421" s="11" t="n"/>
      <c r="E421" s="13" t="n"/>
      <c r="F421" s="13" t="n"/>
      <c r="G421" s="14" t="n"/>
      <c r="H421" s="14" t="n"/>
      <c r="I421" s="10">
        <f>IF(OR($F421="",$H421=""),"",'Старение'!$C$4-$F421)</f>
        <v/>
      </c>
      <c r="J421" s="11">
        <f>IF($H421="","",IF($H421&lt;0,"аванс/переплата",IF($F421="","без срока",IF($I421&lt;=0,"не просрочено",IF($I421&lt;=30,"0–30",IF($I421&lt;=60,"31–60",IF($I421&lt;=90,"61–90","90+")))))))</f>
        <v/>
      </c>
      <c r="K421" s="11">
        <f>IF($A421="","",MID(IF(SUMPRODUCT(($B$6:$B$505=$B421)*($A$6:$A$505&lt;&gt;$A421))*($B421&lt;&gt;"")&gt;0,"; дубль БИН","")&amp;IF($H421&lt;0,"; кредитовый остаток","")&amp;IF(AND($C421="",$H421&gt;0),"; нет договора","")&amp;IF(AND($F421="",$H421&gt;0),"; нет срока оплаты","")&amp;IF(AND($F421&lt;&gt;"",$H421&gt;0),IF($F421&lt;EDATE('Старение'!$C$4,-36),"; срок оплаты больше 3 лет назад",""),""),3,200))</f>
        <v/>
      </c>
    </row>
    <row r="422">
      <c r="A422" s="11" t="n"/>
      <c r="B422" s="12" t="n"/>
      <c r="C422" s="11" t="n"/>
      <c r="D422" s="11" t="n"/>
      <c r="E422" s="13" t="n"/>
      <c r="F422" s="13" t="n"/>
      <c r="G422" s="14" t="n"/>
      <c r="H422" s="14" t="n"/>
      <c r="I422" s="10">
        <f>IF(OR($F422="",$H422=""),"",'Старение'!$C$4-$F422)</f>
        <v/>
      </c>
      <c r="J422" s="11">
        <f>IF($H422="","",IF($H422&lt;0,"аванс/переплата",IF($F422="","без срока",IF($I422&lt;=0,"не просрочено",IF($I422&lt;=30,"0–30",IF($I422&lt;=60,"31–60",IF($I422&lt;=90,"61–90","90+")))))))</f>
        <v/>
      </c>
      <c r="K422" s="11">
        <f>IF($A422="","",MID(IF(SUMPRODUCT(($B$6:$B$505=$B422)*($A$6:$A$505&lt;&gt;$A422))*($B422&lt;&gt;"")&gt;0,"; дубль БИН","")&amp;IF($H422&lt;0,"; кредитовый остаток","")&amp;IF(AND($C422="",$H422&gt;0),"; нет договора","")&amp;IF(AND($F422="",$H422&gt;0),"; нет срока оплаты","")&amp;IF(AND($F422&lt;&gt;"",$H422&gt;0),IF($F422&lt;EDATE('Старение'!$C$4,-36),"; срок оплаты больше 3 лет назад",""),""),3,200))</f>
        <v/>
      </c>
    </row>
    <row r="423">
      <c r="A423" s="11" t="n"/>
      <c r="B423" s="12" t="n"/>
      <c r="C423" s="11" t="n"/>
      <c r="D423" s="11" t="n"/>
      <c r="E423" s="13" t="n"/>
      <c r="F423" s="13" t="n"/>
      <c r="G423" s="14" t="n"/>
      <c r="H423" s="14" t="n"/>
      <c r="I423" s="10">
        <f>IF(OR($F423="",$H423=""),"",'Старение'!$C$4-$F423)</f>
        <v/>
      </c>
      <c r="J423" s="11">
        <f>IF($H423="","",IF($H423&lt;0,"аванс/переплата",IF($F423="","без срока",IF($I423&lt;=0,"не просрочено",IF($I423&lt;=30,"0–30",IF($I423&lt;=60,"31–60",IF($I423&lt;=90,"61–90","90+")))))))</f>
        <v/>
      </c>
      <c r="K423" s="11">
        <f>IF($A423="","",MID(IF(SUMPRODUCT(($B$6:$B$505=$B423)*($A$6:$A$505&lt;&gt;$A423))*($B423&lt;&gt;"")&gt;0,"; дубль БИН","")&amp;IF($H423&lt;0,"; кредитовый остаток","")&amp;IF(AND($C423="",$H423&gt;0),"; нет договора","")&amp;IF(AND($F423="",$H423&gt;0),"; нет срока оплаты","")&amp;IF(AND($F423&lt;&gt;"",$H423&gt;0),IF($F423&lt;EDATE('Старение'!$C$4,-36),"; срок оплаты больше 3 лет назад",""),""),3,200))</f>
        <v/>
      </c>
    </row>
    <row r="424">
      <c r="A424" s="11" t="n"/>
      <c r="B424" s="12" t="n"/>
      <c r="C424" s="11" t="n"/>
      <c r="D424" s="11" t="n"/>
      <c r="E424" s="13" t="n"/>
      <c r="F424" s="13" t="n"/>
      <c r="G424" s="14" t="n"/>
      <c r="H424" s="14" t="n"/>
      <c r="I424" s="10">
        <f>IF(OR($F424="",$H424=""),"",'Старение'!$C$4-$F424)</f>
        <v/>
      </c>
      <c r="J424" s="11">
        <f>IF($H424="","",IF($H424&lt;0,"аванс/переплата",IF($F424="","без срока",IF($I424&lt;=0,"не просрочено",IF($I424&lt;=30,"0–30",IF($I424&lt;=60,"31–60",IF($I424&lt;=90,"61–90","90+")))))))</f>
        <v/>
      </c>
      <c r="K424" s="11">
        <f>IF($A424="","",MID(IF(SUMPRODUCT(($B$6:$B$505=$B424)*($A$6:$A$505&lt;&gt;$A424))*($B424&lt;&gt;"")&gt;0,"; дубль БИН","")&amp;IF($H424&lt;0,"; кредитовый остаток","")&amp;IF(AND($C424="",$H424&gt;0),"; нет договора","")&amp;IF(AND($F424="",$H424&gt;0),"; нет срока оплаты","")&amp;IF(AND($F424&lt;&gt;"",$H424&gt;0),IF($F424&lt;EDATE('Старение'!$C$4,-36),"; срок оплаты больше 3 лет назад",""),""),3,200))</f>
        <v/>
      </c>
    </row>
    <row r="425">
      <c r="A425" s="11" t="n"/>
      <c r="B425" s="12" t="n"/>
      <c r="C425" s="11" t="n"/>
      <c r="D425" s="11" t="n"/>
      <c r="E425" s="13" t="n"/>
      <c r="F425" s="13" t="n"/>
      <c r="G425" s="14" t="n"/>
      <c r="H425" s="14" t="n"/>
      <c r="I425" s="10">
        <f>IF(OR($F425="",$H425=""),"",'Старение'!$C$4-$F425)</f>
        <v/>
      </c>
      <c r="J425" s="11">
        <f>IF($H425="","",IF($H425&lt;0,"аванс/переплата",IF($F425="","без срока",IF($I425&lt;=0,"не просрочено",IF($I425&lt;=30,"0–30",IF($I425&lt;=60,"31–60",IF($I425&lt;=90,"61–90","90+")))))))</f>
        <v/>
      </c>
      <c r="K425" s="11">
        <f>IF($A425="","",MID(IF(SUMPRODUCT(($B$6:$B$505=$B425)*($A$6:$A$505&lt;&gt;$A425))*($B425&lt;&gt;"")&gt;0,"; дубль БИН","")&amp;IF($H425&lt;0,"; кредитовый остаток","")&amp;IF(AND($C425="",$H425&gt;0),"; нет договора","")&amp;IF(AND($F425="",$H425&gt;0),"; нет срока оплаты","")&amp;IF(AND($F425&lt;&gt;"",$H425&gt;0),IF($F425&lt;EDATE('Старение'!$C$4,-36),"; срок оплаты больше 3 лет назад",""),""),3,200))</f>
        <v/>
      </c>
    </row>
    <row r="426">
      <c r="A426" s="11" t="n"/>
      <c r="B426" s="12" t="n"/>
      <c r="C426" s="11" t="n"/>
      <c r="D426" s="11" t="n"/>
      <c r="E426" s="13" t="n"/>
      <c r="F426" s="13" t="n"/>
      <c r="G426" s="14" t="n"/>
      <c r="H426" s="14" t="n"/>
      <c r="I426" s="10">
        <f>IF(OR($F426="",$H426=""),"",'Старение'!$C$4-$F426)</f>
        <v/>
      </c>
      <c r="J426" s="11">
        <f>IF($H426="","",IF($H426&lt;0,"аванс/переплата",IF($F426="","без срока",IF($I426&lt;=0,"не просрочено",IF($I426&lt;=30,"0–30",IF($I426&lt;=60,"31–60",IF($I426&lt;=90,"61–90","90+")))))))</f>
        <v/>
      </c>
      <c r="K426" s="11">
        <f>IF($A426="","",MID(IF(SUMPRODUCT(($B$6:$B$505=$B426)*($A$6:$A$505&lt;&gt;$A426))*($B426&lt;&gt;"")&gt;0,"; дубль БИН","")&amp;IF($H426&lt;0,"; кредитовый остаток","")&amp;IF(AND($C426="",$H426&gt;0),"; нет договора","")&amp;IF(AND($F426="",$H426&gt;0),"; нет срока оплаты","")&amp;IF(AND($F426&lt;&gt;"",$H426&gt;0),IF($F426&lt;EDATE('Старение'!$C$4,-36),"; срок оплаты больше 3 лет назад",""),""),3,200))</f>
        <v/>
      </c>
    </row>
    <row r="427">
      <c r="A427" s="11" t="n"/>
      <c r="B427" s="12" t="n"/>
      <c r="C427" s="11" t="n"/>
      <c r="D427" s="11" t="n"/>
      <c r="E427" s="13" t="n"/>
      <c r="F427" s="13" t="n"/>
      <c r="G427" s="14" t="n"/>
      <c r="H427" s="14" t="n"/>
      <c r="I427" s="10">
        <f>IF(OR($F427="",$H427=""),"",'Старение'!$C$4-$F427)</f>
        <v/>
      </c>
      <c r="J427" s="11">
        <f>IF($H427="","",IF($H427&lt;0,"аванс/переплата",IF($F427="","без срока",IF($I427&lt;=0,"не просрочено",IF($I427&lt;=30,"0–30",IF($I427&lt;=60,"31–60",IF($I427&lt;=90,"61–90","90+")))))))</f>
        <v/>
      </c>
      <c r="K427" s="11">
        <f>IF($A427="","",MID(IF(SUMPRODUCT(($B$6:$B$505=$B427)*($A$6:$A$505&lt;&gt;$A427))*($B427&lt;&gt;"")&gt;0,"; дубль БИН","")&amp;IF($H427&lt;0,"; кредитовый остаток","")&amp;IF(AND($C427="",$H427&gt;0),"; нет договора","")&amp;IF(AND($F427="",$H427&gt;0),"; нет срока оплаты","")&amp;IF(AND($F427&lt;&gt;"",$H427&gt;0),IF($F427&lt;EDATE('Старение'!$C$4,-36),"; срок оплаты больше 3 лет назад",""),""),3,200))</f>
        <v/>
      </c>
    </row>
    <row r="428">
      <c r="A428" s="11" t="n"/>
      <c r="B428" s="12" t="n"/>
      <c r="C428" s="11" t="n"/>
      <c r="D428" s="11" t="n"/>
      <c r="E428" s="13" t="n"/>
      <c r="F428" s="13" t="n"/>
      <c r="G428" s="14" t="n"/>
      <c r="H428" s="14" t="n"/>
      <c r="I428" s="10">
        <f>IF(OR($F428="",$H428=""),"",'Старение'!$C$4-$F428)</f>
        <v/>
      </c>
      <c r="J428" s="11">
        <f>IF($H428="","",IF($H428&lt;0,"аванс/переплата",IF($F428="","без срока",IF($I428&lt;=0,"не просрочено",IF($I428&lt;=30,"0–30",IF($I428&lt;=60,"31–60",IF($I428&lt;=90,"61–90","90+")))))))</f>
        <v/>
      </c>
      <c r="K428" s="11">
        <f>IF($A428="","",MID(IF(SUMPRODUCT(($B$6:$B$505=$B428)*($A$6:$A$505&lt;&gt;$A428))*($B428&lt;&gt;"")&gt;0,"; дубль БИН","")&amp;IF($H428&lt;0,"; кредитовый остаток","")&amp;IF(AND($C428="",$H428&gt;0),"; нет договора","")&amp;IF(AND($F428="",$H428&gt;0),"; нет срока оплаты","")&amp;IF(AND($F428&lt;&gt;"",$H428&gt;0),IF($F428&lt;EDATE('Старение'!$C$4,-36),"; срок оплаты больше 3 лет назад",""),""),3,200))</f>
        <v/>
      </c>
    </row>
    <row r="429">
      <c r="A429" s="11" t="n"/>
      <c r="B429" s="12" t="n"/>
      <c r="C429" s="11" t="n"/>
      <c r="D429" s="11" t="n"/>
      <c r="E429" s="13" t="n"/>
      <c r="F429" s="13" t="n"/>
      <c r="G429" s="14" t="n"/>
      <c r="H429" s="14" t="n"/>
      <c r="I429" s="10">
        <f>IF(OR($F429="",$H429=""),"",'Старение'!$C$4-$F429)</f>
        <v/>
      </c>
      <c r="J429" s="11">
        <f>IF($H429="","",IF($H429&lt;0,"аванс/переплата",IF($F429="","без срока",IF($I429&lt;=0,"не просрочено",IF($I429&lt;=30,"0–30",IF($I429&lt;=60,"31–60",IF($I429&lt;=90,"61–90","90+")))))))</f>
        <v/>
      </c>
      <c r="K429" s="11">
        <f>IF($A429="","",MID(IF(SUMPRODUCT(($B$6:$B$505=$B429)*($A$6:$A$505&lt;&gt;$A429))*($B429&lt;&gt;"")&gt;0,"; дубль БИН","")&amp;IF($H429&lt;0,"; кредитовый остаток","")&amp;IF(AND($C429="",$H429&gt;0),"; нет договора","")&amp;IF(AND($F429="",$H429&gt;0),"; нет срока оплаты","")&amp;IF(AND($F429&lt;&gt;"",$H429&gt;0),IF($F429&lt;EDATE('Старение'!$C$4,-36),"; срок оплаты больше 3 лет назад",""),""),3,200))</f>
        <v/>
      </c>
    </row>
    <row r="430">
      <c r="A430" s="11" t="n"/>
      <c r="B430" s="12" t="n"/>
      <c r="C430" s="11" t="n"/>
      <c r="D430" s="11" t="n"/>
      <c r="E430" s="13" t="n"/>
      <c r="F430" s="13" t="n"/>
      <c r="G430" s="14" t="n"/>
      <c r="H430" s="14" t="n"/>
      <c r="I430" s="10">
        <f>IF(OR($F430="",$H430=""),"",'Старение'!$C$4-$F430)</f>
        <v/>
      </c>
      <c r="J430" s="11">
        <f>IF($H430="","",IF($H430&lt;0,"аванс/переплата",IF($F430="","без срока",IF($I430&lt;=0,"не просрочено",IF($I430&lt;=30,"0–30",IF($I430&lt;=60,"31–60",IF($I430&lt;=90,"61–90","90+")))))))</f>
        <v/>
      </c>
      <c r="K430" s="11">
        <f>IF($A430="","",MID(IF(SUMPRODUCT(($B$6:$B$505=$B430)*($A$6:$A$505&lt;&gt;$A430))*($B430&lt;&gt;"")&gt;0,"; дубль БИН","")&amp;IF($H430&lt;0,"; кредитовый остаток","")&amp;IF(AND($C430="",$H430&gt;0),"; нет договора","")&amp;IF(AND($F430="",$H430&gt;0),"; нет срока оплаты","")&amp;IF(AND($F430&lt;&gt;"",$H430&gt;0),IF($F430&lt;EDATE('Старение'!$C$4,-36),"; срок оплаты больше 3 лет назад",""),""),3,200))</f>
        <v/>
      </c>
    </row>
    <row r="431">
      <c r="A431" s="11" t="n"/>
      <c r="B431" s="12" t="n"/>
      <c r="C431" s="11" t="n"/>
      <c r="D431" s="11" t="n"/>
      <c r="E431" s="13" t="n"/>
      <c r="F431" s="13" t="n"/>
      <c r="G431" s="14" t="n"/>
      <c r="H431" s="14" t="n"/>
      <c r="I431" s="10">
        <f>IF(OR($F431="",$H431=""),"",'Старение'!$C$4-$F431)</f>
        <v/>
      </c>
      <c r="J431" s="11">
        <f>IF($H431="","",IF($H431&lt;0,"аванс/переплата",IF($F431="","без срока",IF($I431&lt;=0,"не просрочено",IF($I431&lt;=30,"0–30",IF($I431&lt;=60,"31–60",IF($I431&lt;=90,"61–90","90+")))))))</f>
        <v/>
      </c>
      <c r="K431" s="11">
        <f>IF($A431="","",MID(IF(SUMPRODUCT(($B$6:$B$505=$B431)*($A$6:$A$505&lt;&gt;$A431))*($B431&lt;&gt;"")&gt;0,"; дубль БИН","")&amp;IF($H431&lt;0,"; кредитовый остаток","")&amp;IF(AND($C431="",$H431&gt;0),"; нет договора","")&amp;IF(AND($F431="",$H431&gt;0),"; нет срока оплаты","")&amp;IF(AND($F431&lt;&gt;"",$H431&gt;0),IF($F431&lt;EDATE('Старение'!$C$4,-36),"; срок оплаты больше 3 лет назад",""),""),3,200))</f>
        <v/>
      </c>
    </row>
    <row r="432">
      <c r="A432" s="11" t="n"/>
      <c r="B432" s="12" t="n"/>
      <c r="C432" s="11" t="n"/>
      <c r="D432" s="11" t="n"/>
      <c r="E432" s="13" t="n"/>
      <c r="F432" s="13" t="n"/>
      <c r="G432" s="14" t="n"/>
      <c r="H432" s="14" t="n"/>
      <c r="I432" s="10">
        <f>IF(OR($F432="",$H432=""),"",'Старение'!$C$4-$F432)</f>
        <v/>
      </c>
      <c r="J432" s="11">
        <f>IF($H432="","",IF($H432&lt;0,"аванс/переплата",IF($F432="","без срока",IF($I432&lt;=0,"не просрочено",IF($I432&lt;=30,"0–30",IF($I432&lt;=60,"31–60",IF($I432&lt;=90,"61–90","90+")))))))</f>
        <v/>
      </c>
      <c r="K432" s="11">
        <f>IF($A432="","",MID(IF(SUMPRODUCT(($B$6:$B$505=$B432)*($A$6:$A$505&lt;&gt;$A432))*($B432&lt;&gt;"")&gt;0,"; дубль БИН","")&amp;IF($H432&lt;0,"; кредитовый остаток","")&amp;IF(AND($C432="",$H432&gt;0),"; нет договора","")&amp;IF(AND($F432="",$H432&gt;0),"; нет срока оплаты","")&amp;IF(AND($F432&lt;&gt;"",$H432&gt;0),IF($F432&lt;EDATE('Старение'!$C$4,-36),"; срок оплаты больше 3 лет назад",""),""),3,200))</f>
        <v/>
      </c>
    </row>
    <row r="433">
      <c r="A433" s="11" t="n"/>
      <c r="B433" s="12" t="n"/>
      <c r="C433" s="11" t="n"/>
      <c r="D433" s="11" t="n"/>
      <c r="E433" s="13" t="n"/>
      <c r="F433" s="13" t="n"/>
      <c r="G433" s="14" t="n"/>
      <c r="H433" s="14" t="n"/>
      <c r="I433" s="10">
        <f>IF(OR($F433="",$H433=""),"",'Старение'!$C$4-$F433)</f>
        <v/>
      </c>
      <c r="J433" s="11">
        <f>IF($H433="","",IF($H433&lt;0,"аванс/переплата",IF($F433="","без срока",IF($I433&lt;=0,"не просрочено",IF($I433&lt;=30,"0–30",IF($I433&lt;=60,"31–60",IF($I433&lt;=90,"61–90","90+")))))))</f>
        <v/>
      </c>
      <c r="K433" s="11">
        <f>IF($A433="","",MID(IF(SUMPRODUCT(($B$6:$B$505=$B433)*($A$6:$A$505&lt;&gt;$A433))*($B433&lt;&gt;"")&gt;0,"; дубль БИН","")&amp;IF($H433&lt;0,"; кредитовый остаток","")&amp;IF(AND($C433="",$H433&gt;0),"; нет договора","")&amp;IF(AND($F433="",$H433&gt;0),"; нет срока оплаты","")&amp;IF(AND($F433&lt;&gt;"",$H433&gt;0),IF($F433&lt;EDATE('Старение'!$C$4,-36),"; срок оплаты больше 3 лет назад",""),""),3,200))</f>
        <v/>
      </c>
    </row>
    <row r="434">
      <c r="A434" s="11" t="n"/>
      <c r="B434" s="12" t="n"/>
      <c r="C434" s="11" t="n"/>
      <c r="D434" s="11" t="n"/>
      <c r="E434" s="13" t="n"/>
      <c r="F434" s="13" t="n"/>
      <c r="G434" s="14" t="n"/>
      <c r="H434" s="14" t="n"/>
      <c r="I434" s="10">
        <f>IF(OR($F434="",$H434=""),"",'Старение'!$C$4-$F434)</f>
        <v/>
      </c>
      <c r="J434" s="11">
        <f>IF($H434="","",IF($H434&lt;0,"аванс/переплата",IF($F434="","без срока",IF($I434&lt;=0,"не просрочено",IF($I434&lt;=30,"0–30",IF($I434&lt;=60,"31–60",IF($I434&lt;=90,"61–90","90+")))))))</f>
        <v/>
      </c>
      <c r="K434" s="11">
        <f>IF($A434="","",MID(IF(SUMPRODUCT(($B$6:$B$505=$B434)*($A$6:$A$505&lt;&gt;$A434))*($B434&lt;&gt;"")&gt;0,"; дубль БИН","")&amp;IF($H434&lt;0,"; кредитовый остаток","")&amp;IF(AND($C434="",$H434&gt;0),"; нет договора","")&amp;IF(AND($F434="",$H434&gt;0),"; нет срока оплаты","")&amp;IF(AND($F434&lt;&gt;"",$H434&gt;0),IF($F434&lt;EDATE('Старение'!$C$4,-36),"; срок оплаты больше 3 лет назад",""),""),3,200))</f>
        <v/>
      </c>
    </row>
    <row r="435">
      <c r="A435" s="11" t="n"/>
      <c r="B435" s="12" t="n"/>
      <c r="C435" s="11" t="n"/>
      <c r="D435" s="11" t="n"/>
      <c r="E435" s="13" t="n"/>
      <c r="F435" s="13" t="n"/>
      <c r="G435" s="14" t="n"/>
      <c r="H435" s="14" t="n"/>
      <c r="I435" s="10">
        <f>IF(OR($F435="",$H435=""),"",'Старение'!$C$4-$F435)</f>
        <v/>
      </c>
      <c r="J435" s="11">
        <f>IF($H435="","",IF($H435&lt;0,"аванс/переплата",IF($F435="","без срока",IF($I435&lt;=0,"не просрочено",IF($I435&lt;=30,"0–30",IF($I435&lt;=60,"31–60",IF($I435&lt;=90,"61–90","90+")))))))</f>
        <v/>
      </c>
      <c r="K435" s="11">
        <f>IF($A435="","",MID(IF(SUMPRODUCT(($B$6:$B$505=$B435)*($A$6:$A$505&lt;&gt;$A435))*($B435&lt;&gt;"")&gt;0,"; дубль БИН","")&amp;IF($H435&lt;0,"; кредитовый остаток","")&amp;IF(AND($C435="",$H435&gt;0),"; нет договора","")&amp;IF(AND($F435="",$H435&gt;0),"; нет срока оплаты","")&amp;IF(AND($F435&lt;&gt;"",$H435&gt;0),IF($F435&lt;EDATE('Старение'!$C$4,-36),"; срок оплаты больше 3 лет назад",""),""),3,200))</f>
        <v/>
      </c>
    </row>
    <row r="436">
      <c r="A436" s="11" t="n"/>
      <c r="B436" s="12" t="n"/>
      <c r="C436" s="11" t="n"/>
      <c r="D436" s="11" t="n"/>
      <c r="E436" s="13" t="n"/>
      <c r="F436" s="13" t="n"/>
      <c r="G436" s="14" t="n"/>
      <c r="H436" s="14" t="n"/>
      <c r="I436" s="10">
        <f>IF(OR($F436="",$H436=""),"",'Старение'!$C$4-$F436)</f>
        <v/>
      </c>
      <c r="J436" s="11">
        <f>IF($H436="","",IF($H436&lt;0,"аванс/переплата",IF($F436="","без срока",IF($I436&lt;=0,"не просрочено",IF($I436&lt;=30,"0–30",IF($I436&lt;=60,"31–60",IF($I436&lt;=90,"61–90","90+")))))))</f>
        <v/>
      </c>
      <c r="K436" s="11">
        <f>IF($A436="","",MID(IF(SUMPRODUCT(($B$6:$B$505=$B436)*($A$6:$A$505&lt;&gt;$A436))*($B436&lt;&gt;"")&gt;0,"; дубль БИН","")&amp;IF($H436&lt;0,"; кредитовый остаток","")&amp;IF(AND($C436="",$H436&gt;0),"; нет договора","")&amp;IF(AND($F436="",$H436&gt;0),"; нет срока оплаты","")&amp;IF(AND($F436&lt;&gt;"",$H436&gt;0),IF($F436&lt;EDATE('Старение'!$C$4,-36),"; срок оплаты больше 3 лет назад",""),""),3,200))</f>
        <v/>
      </c>
    </row>
    <row r="437">
      <c r="A437" s="11" t="n"/>
      <c r="B437" s="12" t="n"/>
      <c r="C437" s="11" t="n"/>
      <c r="D437" s="11" t="n"/>
      <c r="E437" s="13" t="n"/>
      <c r="F437" s="13" t="n"/>
      <c r="G437" s="14" t="n"/>
      <c r="H437" s="14" t="n"/>
      <c r="I437" s="10">
        <f>IF(OR($F437="",$H437=""),"",'Старение'!$C$4-$F437)</f>
        <v/>
      </c>
      <c r="J437" s="11">
        <f>IF($H437="","",IF($H437&lt;0,"аванс/переплата",IF($F437="","без срока",IF($I437&lt;=0,"не просрочено",IF($I437&lt;=30,"0–30",IF($I437&lt;=60,"31–60",IF($I437&lt;=90,"61–90","90+")))))))</f>
        <v/>
      </c>
      <c r="K437" s="11">
        <f>IF($A437="","",MID(IF(SUMPRODUCT(($B$6:$B$505=$B437)*($A$6:$A$505&lt;&gt;$A437))*($B437&lt;&gt;"")&gt;0,"; дубль БИН","")&amp;IF($H437&lt;0,"; кредитовый остаток","")&amp;IF(AND($C437="",$H437&gt;0),"; нет договора","")&amp;IF(AND($F437="",$H437&gt;0),"; нет срока оплаты","")&amp;IF(AND($F437&lt;&gt;"",$H437&gt;0),IF($F437&lt;EDATE('Старение'!$C$4,-36),"; срок оплаты больше 3 лет назад",""),""),3,200))</f>
        <v/>
      </c>
    </row>
    <row r="438">
      <c r="A438" s="11" t="n"/>
      <c r="B438" s="12" t="n"/>
      <c r="C438" s="11" t="n"/>
      <c r="D438" s="11" t="n"/>
      <c r="E438" s="13" t="n"/>
      <c r="F438" s="13" t="n"/>
      <c r="G438" s="14" t="n"/>
      <c r="H438" s="14" t="n"/>
      <c r="I438" s="10">
        <f>IF(OR($F438="",$H438=""),"",'Старение'!$C$4-$F438)</f>
        <v/>
      </c>
      <c r="J438" s="11">
        <f>IF($H438="","",IF($H438&lt;0,"аванс/переплата",IF($F438="","без срока",IF($I438&lt;=0,"не просрочено",IF($I438&lt;=30,"0–30",IF($I438&lt;=60,"31–60",IF($I438&lt;=90,"61–90","90+")))))))</f>
        <v/>
      </c>
      <c r="K438" s="11">
        <f>IF($A438="","",MID(IF(SUMPRODUCT(($B$6:$B$505=$B438)*($A$6:$A$505&lt;&gt;$A438))*($B438&lt;&gt;"")&gt;0,"; дубль БИН","")&amp;IF($H438&lt;0,"; кредитовый остаток","")&amp;IF(AND($C438="",$H438&gt;0),"; нет договора","")&amp;IF(AND($F438="",$H438&gt;0),"; нет срока оплаты","")&amp;IF(AND($F438&lt;&gt;"",$H438&gt;0),IF($F438&lt;EDATE('Старение'!$C$4,-36),"; срок оплаты больше 3 лет назад",""),""),3,200))</f>
        <v/>
      </c>
    </row>
    <row r="439">
      <c r="A439" s="11" t="n"/>
      <c r="B439" s="12" t="n"/>
      <c r="C439" s="11" t="n"/>
      <c r="D439" s="11" t="n"/>
      <c r="E439" s="13" t="n"/>
      <c r="F439" s="13" t="n"/>
      <c r="G439" s="14" t="n"/>
      <c r="H439" s="14" t="n"/>
      <c r="I439" s="10">
        <f>IF(OR($F439="",$H439=""),"",'Старение'!$C$4-$F439)</f>
        <v/>
      </c>
      <c r="J439" s="11">
        <f>IF($H439="","",IF($H439&lt;0,"аванс/переплата",IF($F439="","без срока",IF($I439&lt;=0,"не просрочено",IF($I439&lt;=30,"0–30",IF($I439&lt;=60,"31–60",IF($I439&lt;=90,"61–90","90+")))))))</f>
        <v/>
      </c>
      <c r="K439" s="11">
        <f>IF($A439="","",MID(IF(SUMPRODUCT(($B$6:$B$505=$B439)*($A$6:$A$505&lt;&gt;$A439))*($B439&lt;&gt;"")&gt;0,"; дубль БИН","")&amp;IF($H439&lt;0,"; кредитовый остаток","")&amp;IF(AND($C439="",$H439&gt;0),"; нет договора","")&amp;IF(AND($F439="",$H439&gt;0),"; нет срока оплаты","")&amp;IF(AND($F439&lt;&gt;"",$H439&gt;0),IF($F439&lt;EDATE('Старение'!$C$4,-36),"; срок оплаты больше 3 лет назад",""),""),3,200))</f>
        <v/>
      </c>
    </row>
    <row r="440">
      <c r="A440" s="11" t="n"/>
      <c r="B440" s="12" t="n"/>
      <c r="C440" s="11" t="n"/>
      <c r="D440" s="11" t="n"/>
      <c r="E440" s="13" t="n"/>
      <c r="F440" s="13" t="n"/>
      <c r="G440" s="14" t="n"/>
      <c r="H440" s="14" t="n"/>
      <c r="I440" s="10">
        <f>IF(OR($F440="",$H440=""),"",'Старение'!$C$4-$F440)</f>
        <v/>
      </c>
      <c r="J440" s="11">
        <f>IF($H440="","",IF($H440&lt;0,"аванс/переплата",IF($F440="","без срока",IF($I440&lt;=0,"не просрочено",IF($I440&lt;=30,"0–30",IF($I440&lt;=60,"31–60",IF($I440&lt;=90,"61–90","90+")))))))</f>
        <v/>
      </c>
      <c r="K440" s="11">
        <f>IF($A440="","",MID(IF(SUMPRODUCT(($B$6:$B$505=$B440)*($A$6:$A$505&lt;&gt;$A440))*($B440&lt;&gt;"")&gt;0,"; дубль БИН","")&amp;IF($H440&lt;0,"; кредитовый остаток","")&amp;IF(AND($C440="",$H440&gt;0),"; нет договора","")&amp;IF(AND($F440="",$H440&gt;0),"; нет срока оплаты","")&amp;IF(AND($F440&lt;&gt;"",$H440&gt;0),IF($F440&lt;EDATE('Старение'!$C$4,-36),"; срок оплаты больше 3 лет назад",""),""),3,200))</f>
        <v/>
      </c>
    </row>
    <row r="441">
      <c r="A441" s="11" t="n"/>
      <c r="B441" s="12" t="n"/>
      <c r="C441" s="11" t="n"/>
      <c r="D441" s="11" t="n"/>
      <c r="E441" s="13" t="n"/>
      <c r="F441" s="13" t="n"/>
      <c r="G441" s="14" t="n"/>
      <c r="H441" s="14" t="n"/>
      <c r="I441" s="10">
        <f>IF(OR($F441="",$H441=""),"",'Старение'!$C$4-$F441)</f>
        <v/>
      </c>
      <c r="J441" s="11">
        <f>IF($H441="","",IF($H441&lt;0,"аванс/переплата",IF($F441="","без срока",IF($I441&lt;=0,"не просрочено",IF($I441&lt;=30,"0–30",IF($I441&lt;=60,"31–60",IF($I441&lt;=90,"61–90","90+")))))))</f>
        <v/>
      </c>
      <c r="K441" s="11">
        <f>IF($A441="","",MID(IF(SUMPRODUCT(($B$6:$B$505=$B441)*($A$6:$A$505&lt;&gt;$A441))*($B441&lt;&gt;"")&gt;0,"; дубль БИН","")&amp;IF($H441&lt;0,"; кредитовый остаток","")&amp;IF(AND($C441="",$H441&gt;0),"; нет договора","")&amp;IF(AND($F441="",$H441&gt;0),"; нет срока оплаты","")&amp;IF(AND($F441&lt;&gt;"",$H441&gt;0),IF($F441&lt;EDATE('Старение'!$C$4,-36),"; срок оплаты больше 3 лет назад",""),""),3,200))</f>
        <v/>
      </c>
    </row>
    <row r="442">
      <c r="A442" s="11" t="n"/>
      <c r="B442" s="12" t="n"/>
      <c r="C442" s="11" t="n"/>
      <c r="D442" s="11" t="n"/>
      <c r="E442" s="13" t="n"/>
      <c r="F442" s="13" t="n"/>
      <c r="G442" s="14" t="n"/>
      <c r="H442" s="14" t="n"/>
      <c r="I442" s="10">
        <f>IF(OR($F442="",$H442=""),"",'Старение'!$C$4-$F442)</f>
        <v/>
      </c>
      <c r="J442" s="11">
        <f>IF($H442="","",IF($H442&lt;0,"аванс/переплата",IF($F442="","без срока",IF($I442&lt;=0,"не просрочено",IF($I442&lt;=30,"0–30",IF($I442&lt;=60,"31–60",IF($I442&lt;=90,"61–90","90+")))))))</f>
        <v/>
      </c>
      <c r="K442" s="11">
        <f>IF($A442="","",MID(IF(SUMPRODUCT(($B$6:$B$505=$B442)*($A$6:$A$505&lt;&gt;$A442))*($B442&lt;&gt;"")&gt;0,"; дубль БИН","")&amp;IF($H442&lt;0,"; кредитовый остаток","")&amp;IF(AND($C442="",$H442&gt;0),"; нет договора","")&amp;IF(AND($F442="",$H442&gt;0),"; нет срока оплаты","")&amp;IF(AND($F442&lt;&gt;"",$H442&gt;0),IF($F442&lt;EDATE('Старение'!$C$4,-36),"; срок оплаты больше 3 лет назад",""),""),3,200))</f>
        <v/>
      </c>
    </row>
    <row r="443">
      <c r="A443" s="11" t="n"/>
      <c r="B443" s="12" t="n"/>
      <c r="C443" s="11" t="n"/>
      <c r="D443" s="11" t="n"/>
      <c r="E443" s="13" t="n"/>
      <c r="F443" s="13" t="n"/>
      <c r="G443" s="14" t="n"/>
      <c r="H443" s="14" t="n"/>
      <c r="I443" s="10">
        <f>IF(OR($F443="",$H443=""),"",'Старение'!$C$4-$F443)</f>
        <v/>
      </c>
      <c r="J443" s="11">
        <f>IF($H443="","",IF($H443&lt;0,"аванс/переплата",IF($F443="","без срока",IF($I443&lt;=0,"не просрочено",IF($I443&lt;=30,"0–30",IF($I443&lt;=60,"31–60",IF($I443&lt;=90,"61–90","90+")))))))</f>
        <v/>
      </c>
      <c r="K443" s="11">
        <f>IF($A443="","",MID(IF(SUMPRODUCT(($B$6:$B$505=$B443)*($A$6:$A$505&lt;&gt;$A443))*($B443&lt;&gt;"")&gt;0,"; дубль БИН","")&amp;IF($H443&lt;0,"; кредитовый остаток","")&amp;IF(AND($C443="",$H443&gt;0),"; нет договора","")&amp;IF(AND($F443="",$H443&gt;0),"; нет срока оплаты","")&amp;IF(AND($F443&lt;&gt;"",$H443&gt;0),IF($F443&lt;EDATE('Старение'!$C$4,-36),"; срок оплаты больше 3 лет назад",""),""),3,200))</f>
        <v/>
      </c>
    </row>
    <row r="444">
      <c r="A444" s="11" t="n"/>
      <c r="B444" s="12" t="n"/>
      <c r="C444" s="11" t="n"/>
      <c r="D444" s="11" t="n"/>
      <c r="E444" s="13" t="n"/>
      <c r="F444" s="13" t="n"/>
      <c r="G444" s="14" t="n"/>
      <c r="H444" s="14" t="n"/>
      <c r="I444" s="10">
        <f>IF(OR($F444="",$H444=""),"",'Старение'!$C$4-$F444)</f>
        <v/>
      </c>
      <c r="J444" s="11">
        <f>IF($H444="","",IF($H444&lt;0,"аванс/переплата",IF($F444="","без срока",IF($I444&lt;=0,"не просрочено",IF($I444&lt;=30,"0–30",IF($I444&lt;=60,"31–60",IF($I444&lt;=90,"61–90","90+")))))))</f>
        <v/>
      </c>
      <c r="K444" s="11">
        <f>IF($A444="","",MID(IF(SUMPRODUCT(($B$6:$B$505=$B444)*($A$6:$A$505&lt;&gt;$A444))*($B444&lt;&gt;"")&gt;0,"; дубль БИН","")&amp;IF($H444&lt;0,"; кредитовый остаток","")&amp;IF(AND($C444="",$H444&gt;0),"; нет договора","")&amp;IF(AND($F444="",$H444&gt;0),"; нет срока оплаты","")&amp;IF(AND($F444&lt;&gt;"",$H444&gt;0),IF($F444&lt;EDATE('Старение'!$C$4,-36),"; срок оплаты больше 3 лет назад",""),""),3,200))</f>
        <v/>
      </c>
    </row>
    <row r="445">
      <c r="A445" s="11" t="n"/>
      <c r="B445" s="12" t="n"/>
      <c r="C445" s="11" t="n"/>
      <c r="D445" s="11" t="n"/>
      <c r="E445" s="13" t="n"/>
      <c r="F445" s="13" t="n"/>
      <c r="G445" s="14" t="n"/>
      <c r="H445" s="14" t="n"/>
      <c r="I445" s="10">
        <f>IF(OR($F445="",$H445=""),"",'Старение'!$C$4-$F445)</f>
        <v/>
      </c>
      <c r="J445" s="11">
        <f>IF($H445="","",IF($H445&lt;0,"аванс/переплата",IF($F445="","без срока",IF($I445&lt;=0,"не просрочено",IF($I445&lt;=30,"0–30",IF($I445&lt;=60,"31–60",IF($I445&lt;=90,"61–90","90+")))))))</f>
        <v/>
      </c>
      <c r="K445" s="11">
        <f>IF($A445="","",MID(IF(SUMPRODUCT(($B$6:$B$505=$B445)*($A$6:$A$505&lt;&gt;$A445))*($B445&lt;&gt;"")&gt;0,"; дубль БИН","")&amp;IF($H445&lt;0,"; кредитовый остаток","")&amp;IF(AND($C445="",$H445&gt;0),"; нет договора","")&amp;IF(AND($F445="",$H445&gt;0),"; нет срока оплаты","")&amp;IF(AND($F445&lt;&gt;"",$H445&gt;0),IF($F445&lt;EDATE('Старение'!$C$4,-36),"; срок оплаты больше 3 лет назад",""),""),3,200))</f>
        <v/>
      </c>
    </row>
    <row r="446">
      <c r="A446" s="11" t="n"/>
      <c r="B446" s="12" t="n"/>
      <c r="C446" s="11" t="n"/>
      <c r="D446" s="11" t="n"/>
      <c r="E446" s="13" t="n"/>
      <c r="F446" s="13" t="n"/>
      <c r="G446" s="14" t="n"/>
      <c r="H446" s="14" t="n"/>
      <c r="I446" s="10">
        <f>IF(OR($F446="",$H446=""),"",'Старение'!$C$4-$F446)</f>
        <v/>
      </c>
      <c r="J446" s="11">
        <f>IF($H446="","",IF($H446&lt;0,"аванс/переплата",IF($F446="","без срока",IF($I446&lt;=0,"не просрочено",IF($I446&lt;=30,"0–30",IF($I446&lt;=60,"31–60",IF($I446&lt;=90,"61–90","90+")))))))</f>
        <v/>
      </c>
      <c r="K446" s="11">
        <f>IF($A446="","",MID(IF(SUMPRODUCT(($B$6:$B$505=$B446)*($A$6:$A$505&lt;&gt;$A446))*($B446&lt;&gt;"")&gt;0,"; дубль БИН","")&amp;IF($H446&lt;0,"; кредитовый остаток","")&amp;IF(AND($C446="",$H446&gt;0),"; нет договора","")&amp;IF(AND($F446="",$H446&gt;0),"; нет срока оплаты","")&amp;IF(AND($F446&lt;&gt;"",$H446&gt;0),IF($F446&lt;EDATE('Старение'!$C$4,-36),"; срок оплаты больше 3 лет назад",""),""),3,200))</f>
        <v/>
      </c>
    </row>
    <row r="447">
      <c r="A447" s="11" t="n"/>
      <c r="B447" s="12" t="n"/>
      <c r="C447" s="11" t="n"/>
      <c r="D447" s="11" t="n"/>
      <c r="E447" s="13" t="n"/>
      <c r="F447" s="13" t="n"/>
      <c r="G447" s="14" t="n"/>
      <c r="H447" s="14" t="n"/>
      <c r="I447" s="10">
        <f>IF(OR($F447="",$H447=""),"",'Старение'!$C$4-$F447)</f>
        <v/>
      </c>
      <c r="J447" s="11">
        <f>IF($H447="","",IF($H447&lt;0,"аванс/переплата",IF($F447="","без срока",IF($I447&lt;=0,"не просрочено",IF($I447&lt;=30,"0–30",IF($I447&lt;=60,"31–60",IF($I447&lt;=90,"61–90","90+")))))))</f>
        <v/>
      </c>
      <c r="K447" s="11">
        <f>IF($A447="","",MID(IF(SUMPRODUCT(($B$6:$B$505=$B447)*($A$6:$A$505&lt;&gt;$A447))*($B447&lt;&gt;"")&gt;0,"; дубль БИН","")&amp;IF($H447&lt;0,"; кредитовый остаток","")&amp;IF(AND($C447="",$H447&gt;0),"; нет договора","")&amp;IF(AND($F447="",$H447&gt;0),"; нет срока оплаты","")&amp;IF(AND($F447&lt;&gt;"",$H447&gt;0),IF($F447&lt;EDATE('Старение'!$C$4,-36),"; срок оплаты больше 3 лет назад",""),""),3,200))</f>
        <v/>
      </c>
    </row>
    <row r="448">
      <c r="A448" s="11" t="n"/>
      <c r="B448" s="12" t="n"/>
      <c r="C448" s="11" t="n"/>
      <c r="D448" s="11" t="n"/>
      <c r="E448" s="13" t="n"/>
      <c r="F448" s="13" t="n"/>
      <c r="G448" s="14" t="n"/>
      <c r="H448" s="14" t="n"/>
      <c r="I448" s="10">
        <f>IF(OR($F448="",$H448=""),"",'Старение'!$C$4-$F448)</f>
        <v/>
      </c>
      <c r="J448" s="11">
        <f>IF($H448="","",IF($H448&lt;0,"аванс/переплата",IF($F448="","без срока",IF($I448&lt;=0,"не просрочено",IF($I448&lt;=30,"0–30",IF($I448&lt;=60,"31–60",IF($I448&lt;=90,"61–90","90+")))))))</f>
        <v/>
      </c>
      <c r="K448" s="11">
        <f>IF($A448="","",MID(IF(SUMPRODUCT(($B$6:$B$505=$B448)*($A$6:$A$505&lt;&gt;$A448))*($B448&lt;&gt;"")&gt;0,"; дубль БИН","")&amp;IF($H448&lt;0,"; кредитовый остаток","")&amp;IF(AND($C448="",$H448&gt;0),"; нет договора","")&amp;IF(AND($F448="",$H448&gt;0),"; нет срока оплаты","")&amp;IF(AND($F448&lt;&gt;"",$H448&gt;0),IF($F448&lt;EDATE('Старение'!$C$4,-36),"; срок оплаты больше 3 лет назад",""),""),3,200))</f>
        <v/>
      </c>
    </row>
    <row r="449">
      <c r="A449" s="11" t="n"/>
      <c r="B449" s="12" t="n"/>
      <c r="C449" s="11" t="n"/>
      <c r="D449" s="11" t="n"/>
      <c r="E449" s="13" t="n"/>
      <c r="F449" s="13" t="n"/>
      <c r="G449" s="14" t="n"/>
      <c r="H449" s="14" t="n"/>
      <c r="I449" s="10">
        <f>IF(OR($F449="",$H449=""),"",'Старение'!$C$4-$F449)</f>
        <v/>
      </c>
      <c r="J449" s="11">
        <f>IF($H449="","",IF($H449&lt;0,"аванс/переплата",IF($F449="","без срока",IF($I449&lt;=0,"не просрочено",IF($I449&lt;=30,"0–30",IF($I449&lt;=60,"31–60",IF($I449&lt;=90,"61–90","90+")))))))</f>
        <v/>
      </c>
      <c r="K449" s="11">
        <f>IF($A449="","",MID(IF(SUMPRODUCT(($B$6:$B$505=$B449)*($A$6:$A$505&lt;&gt;$A449))*($B449&lt;&gt;"")&gt;0,"; дубль БИН","")&amp;IF($H449&lt;0,"; кредитовый остаток","")&amp;IF(AND($C449="",$H449&gt;0),"; нет договора","")&amp;IF(AND($F449="",$H449&gt;0),"; нет срока оплаты","")&amp;IF(AND($F449&lt;&gt;"",$H449&gt;0),IF($F449&lt;EDATE('Старение'!$C$4,-36),"; срок оплаты больше 3 лет назад",""),""),3,200))</f>
        <v/>
      </c>
    </row>
    <row r="450">
      <c r="A450" s="11" t="n"/>
      <c r="B450" s="12" t="n"/>
      <c r="C450" s="11" t="n"/>
      <c r="D450" s="11" t="n"/>
      <c r="E450" s="13" t="n"/>
      <c r="F450" s="13" t="n"/>
      <c r="G450" s="14" t="n"/>
      <c r="H450" s="14" t="n"/>
      <c r="I450" s="10">
        <f>IF(OR($F450="",$H450=""),"",'Старение'!$C$4-$F450)</f>
        <v/>
      </c>
      <c r="J450" s="11">
        <f>IF($H450="","",IF($H450&lt;0,"аванс/переплата",IF($F450="","без срока",IF($I450&lt;=0,"не просрочено",IF($I450&lt;=30,"0–30",IF($I450&lt;=60,"31–60",IF($I450&lt;=90,"61–90","90+")))))))</f>
        <v/>
      </c>
      <c r="K450" s="11">
        <f>IF($A450="","",MID(IF(SUMPRODUCT(($B$6:$B$505=$B450)*($A$6:$A$505&lt;&gt;$A450))*($B450&lt;&gt;"")&gt;0,"; дубль БИН","")&amp;IF($H450&lt;0,"; кредитовый остаток","")&amp;IF(AND($C450="",$H450&gt;0),"; нет договора","")&amp;IF(AND($F450="",$H450&gt;0),"; нет срока оплаты","")&amp;IF(AND($F450&lt;&gt;"",$H450&gt;0),IF($F450&lt;EDATE('Старение'!$C$4,-36),"; срок оплаты больше 3 лет назад",""),""),3,200))</f>
        <v/>
      </c>
    </row>
    <row r="451">
      <c r="A451" s="11" t="n"/>
      <c r="B451" s="12" t="n"/>
      <c r="C451" s="11" t="n"/>
      <c r="D451" s="11" t="n"/>
      <c r="E451" s="13" t="n"/>
      <c r="F451" s="13" t="n"/>
      <c r="G451" s="14" t="n"/>
      <c r="H451" s="14" t="n"/>
      <c r="I451" s="10">
        <f>IF(OR($F451="",$H451=""),"",'Старение'!$C$4-$F451)</f>
        <v/>
      </c>
      <c r="J451" s="11">
        <f>IF($H451="","",IF($H451&lt;0,"аванс/переплата",IF($F451="","без срока",IF($I451&lt;=0,"не просрочено",IF($I451&lt;=30,"0–30",IF($I451&lt;=60,"31–60",IF($I451&lt;=90,"61–90","90+")))))))</f>
        <v/>
      </c>
      <c r="K451" s="11">
        <f>IF($A451="","",MID(IF(SUMPRODUCT(($B$6:$B$505=$B451)*($A$6:$A$505&lt;&gt;$A451))*($B451&lt;&gt;"")&gt;0,"; дубль БИН","")&amp;IF($H451&lt;0,"; кредитовый остаток","")&amp;IF(AND($C451="",$H451&gt;0),"; нет договора","")&amp;IF(AND($F451="",$H451&gt;0),"; нет срока оплаты","")&amp;IF(AND($F451&lt;&gt;"",$H451&gt;0),IF($F451&lt;EDATE('Старение'!$C$4,-36),"; срок оплаты больше 3 лет назад",""),""),3,200))</f>
        <v/>
      </c>
    </row>
    <row r="452">
      <c r="A452" s="11" t="n"/>
      <c r="B452" s="12" t="n"/>
      <c r="C452" s="11" t="n"/>
      <c r="D452" s="11" t="n"/>
      <c r="E452" s="13" t="n"/>
      <c r="F452" s="13" t="n"/>
      <c r="G452" s="14" t="n"/>
      <c r="H452" s="14" t="n"/>
      <c r="I452" s="10">
        <f>IF(OR($F452="",$H452=""),"",'Старение'!$C$4-$F452)</f>
        <v/>
      </c>
      <c r="J452" s="11">
        <f>IF($H452="","",IF($H452&lt;0,"аванс/переплата",IF($F452="","без срока",IF($I452&lt;=0,"не просрочено",IF($I452&lt;=30,"0–30",IF($I452&lt;=60,"31–60",IF($I452&lt;=90,"61–90","90+")))))))</f>
        <v/>
      </c>
      <c r="K452" s="11">
        <f>IF($A452="","",MID(IF(SUMPRODUCT(($B$6:$B$505=$B452)*($A$6:$A$505&lt;&gt;$A452))*($B452&lt;&gt;"")&gt;0,"; дубль БИН","")&amp;IF($H452&lt;0,"; кредитовый остаток","")&amp;IF(AND($C452="",$H452&gt;0),"; нет договора","")&amp;IF(AND($F452="",$H452&gt;0),"; нет срока оплаты","")&amp;IF(AND($F452&lt;&gt;"",$H452&gt;0),IF($F452&lt;EDATE('Старение'!$C$4,-36),"; срок оплаты больше 3 лет назад",""),""),3,200))</f>
        <v/>
      </c>
    </row>
    <row r="453">
      <c r="A453" s="11" t="n"/>
      <c r="B453" s="12" t="n"/>
      <c r="C453" s="11" t="n"/>
      <c r="D453" s="11" t="n"/>
      <c r="E453" s="13" t="n"/>
      <c r="F453" s="13" t="n"/>
      <c r="G453" s="14" t="n"/>
      <c r="H453" s="14" t="n"/>
      <c r="I453" s="10">
        <f>IF(OR($F453="",$H453=""),"",'Старение'!$C$4-$F453)</f>
        <v/>
      </c>
      <c r="J453" s="11">
        <f>IF($H453="","",IF($H453&lt;0,"аванс/переплата",IF($F453="","без срока",IF($I453&lt;=0,"не просрочено",IF($I453&lt;=30,"0–30",IF($I453&lt;=60,"31–60",IF($I453&lt;=90,"61–90","90+")))))))</f>
        <v/>
      </c>
      <c r="K453" s="11">
        <f>IF($A453="","",MID(IF(SUMPRODUCT(($B$6:$B$505=$B453)*($A$6:$A$505&lt;&gt;$A453))*($B453&lt;&gt;"")&gt;0,"; дубль БИН","")&amp;IF($H453&lt;0,"; кредитовый остаток","")&amp;IF(AND($C453="",$H453&gt;0),"; нет договора","")&amp;IF(AND($F453="",$H453&gt;0),"; нет срока оплаты","")&amp;IF(AND($F453&lt;&gt;"",$H453&gt;0),IF($F453&lt;EDATE('Старение'!$C$4,-36),"; срок оплаты больше 3 лет назад",""),""),3,200))</f>
        <v/>
      </c>
    </row>
    <row r="454">
      <c r="A454" s="11" t="n"/>
      <c r="B454" s="12" t="n"/>
      <c r="C454" s="11" t="n"/>
      <c r="D454" s="11" t="n"/>
      <c r="E454" s="13" t="n"/>
      <c r="F454" s="13" t="n"/>
      <c r="G454" s="14" t="n"/>
      <c r="H454" s="14" t="n"/>
      <c r="I454" s="10">
        <f>IF(OR($F454="",$H454=""),"",'Старение'!$C$4-$F454)</f>
        <v/>
      </c>
      <c r="J454" s="11">
        <f>IF($H454="","",IF($H454&lt;0,"аванс/переплата",IF($F454="","без срока",IF($I454&lt;=0,"не просрочено",IF($I454&lt;=30,"0–30",IF($I454&lt;=60,"31–60",IF($I454&lt;=90,"61–90","90+")))))))</f>
        <v/>
      </c>
      <c r="K454" s="11">
        <f>IF($A454="","",MID(IF(SUMPRODUCT(($B$6:$B$505=$B454)*($A$6:$A$505&lt;&gt;$A454))*($B454&lt;&gt;"")&gt;0,"; дубль БИН","")&amp;IF($H454&lt;0,"; кредитовый остаток","")&amp;IF(AND($C454="",$H454&gt;0),"; нет договора","")&amp;IF(AND($F454="",$H454&gt;0),"; нет срока оплаты","")&amp;IF(AND($F454&lt;&gt;"",$H454&gt;0),IF($F454&lt;EDATE('Старение'!$C$4,-36),"; срок оплаты больше 3 лет назад",""),""),3,200))</f>
        <v/>
      </c>
    </row>
    <row r="455">
      <c r="A455" s="11" t="n"/>
      <c r="B455" s="12" t="n"/>
      <c r="C455" s="11" t="n"/>
      <c r="D455" s="11" t="n"/>
      <c r="E455" s="13" t="n"/>
      <c r="F455" s="13" t="n"/>
      <c r="G455" s="14" t="n"/>
      <c r="H455" s="14" t="n"/>
      <c r="I455" s="10">
        <f>IF(OR($F455="",$H455=""),"",'Старение'!$C$4-$F455)</f>
        <v/>
      </c>
      <c r="J455" s="11">
        <f>IF($H455="","",IF($H455&lt;0,"аванс/переплата",IF($F455="","без срока",IF($I455&lt;=0,"не просрочено",IF($I455&lt;=30,"0–30",IF($I455&lt;=60,"31–60",IF($I455&lt;=90,"61–90","90+")))))))</f>
        <v/>
      </c>
      <c r="K455" s="11">
        <f>IF($A455="","",MID(IF(SUMPRODUCT(($B$6:$B$505=$B455)*($A$6:$A$505&lt;&gt;$A455))*($B455&lt;&gt;"")&gt;0,"; дубль БИН","")&amp;IF($H455&lt;0,"; кредитовый остаток","")&amp;IF(AND($C455="",$H455&gt;0),"; нет договора","")&amp;IF(AND($F455="",$H455&gt;0),"; нет срока оплаты","")&amp;IF(AND($F455&lt;&gt;"",$H455&gt;0),IF($F455&lt;EDATE('Старение'!$C$4,-36),"; срок оплаты больше 3 лет назад",""),""),3,200))</f>
        <v/>
      </c>
    </row>
    <row r="456">
      <c r="A456" s="11" t="n"/>
      <c r="B456" s="12" t="n"/>
      <c r="C456" s="11" t="n"/>
      <c r="D456" s="11" t="n"/>
      <c r="E456" s="13" t="n"/>
      <c r="F456" s="13" t="n"/>
      <c r="G456" s="14" t="n"/>
      <c r="H456" s="14" t="n"/>
      <c r="I456" s="10">
        <f>IF(OR($F456="",$H456=""),"",'Старение'!$C$4-$F456)</f>
        <v/>
      </c>
      <c r="J456" s="11">
        <f>IF($H456="","",IF($H456&lt;0,"аванс/переплата",IF($F456="","без срока",IF($I456&lt;=0,"не просрочено",IF($I456&lt;=30,"0–30",IF($I456&lt;=60,"31–60",IF($I456&lt;=90,"61–90","90+")))))))</f>
        <v/>
      </c>
      <c r="K456" s="11">
        <f>IF($A456="","",MID(IF(SUMPRODUCT(($B$6:$B$505=$B456)*($A$6:$A$505&lt;&gt;$A456))*($B456&lt;&gt;"")&gt;0,"; дубль БИН","")&amp;IF($H456&lt;0,"; кредитовый остаток","")&amp;IF(AND($C456="",$H456&gt;0),"; нет договора","")&amp;IF(AND($F456="",$H456&gt;0),"; нет срока оплаты","")&amp;IF(AND($F456&lt;&gt;"",$H456&gt;0),IF($F456&lt;EDATE('Старение'!$C$4,-36),"; срок оплаты больше 3 лет назад",""),""),3,200))</f>
        <v/>
      </c>
    </row>
    <row r="457">
      <c r="A457" s="11" t="n"/>
      <c r="B457" s="12" t="n"/>
      <c r="C457" s="11" t="n"/>
      <c r="D457" s="11" t="n"/>
      <c r="E457" s="13" t="n"/>
      <c r="F457" s="13" t="n"/>
      <c r="G457" s="14" t="n"/>
      <c r="H457" s="14" t="n"/>
      <c r="I457" s="10">
        <f>IF(OR($F457="",$H457=""),"",'Старение'!$C$4-$F457)</f>
        <v/>
      </c>
      <c r="J457" s="11">
        <f>IF($H457="","",IF($H457&lt;0,"аванс/переплата",IF($F457="","без срока",IF($I457&lt;=0,"не просрочено",IF($I457&lt;=30,"0–30",IF($I457&lt;=60,"31–60",IF($I457&lt;=90,"61–90","90+")))))))</f>
        <v/>
      </c>
      <c r="K457" s="11">
        <f>IF($A457="","",MID(IF(SUMPRODUCT(($B$6:$B$505=$B457)*($A$6:$A$505&lt;&gt;$A457))*($B457&lt;&gt;"")&gt;0,"; дубль БИН","")&amp;IF($H457&lt;0,"; кредитовый остаток","")&amp;IF(AND($C457="",$H457&gt;0),"; нет договора","")&amp;IF(AND($F457="",$H457&gt;0),"; нет срока оплаты","")&amp;IF(AND($F457&lt;&gt;"",$H457&gt;0),IF($F457&lt;EDATE('Старение'!$C$4,-36),"; срок оплаты больше 3 лет назад",""),""),3,200))</f>
        <v/>
      </c>
    </row>
    <row r="458">
      <c r="A458" s="11" t="n"/>
      <c r="B458" s="12" t="n"/>
      <c r="C458" s="11" t="n"/>
      <c r="D458" s="11" t="n"/>
      <c r="E458" s="13" t="n"/>
      <c r="F458" s="13" t="n"/>
      <c r="G458" s="14" t="n"/>
      <c r="H458" s="14" t="n"/>
      <c r="I458" s="10">
        <f>IF(OR($F458="",$H458=""),"",'Старение'!$C$4-$F458)</f>
        <v/>
      </c>
      <c r="J458" s="11">
        <f>IF($H458="","",IF($H458&lt;0,"аванс/переплата",IF($F458="","без срока",IF($I458&lt;=0,"не просрочено",IF($I458&lt;=30,"0–30",IF($I458&lt;=60,"31–60",IF($I458&lt;=90,"61–90","90+")))))))</f>
        <v/>
      </c>
      <c r="K458" s="11">
        <f>IF($A458="","",MID(IF(SUMPRODUCT(($B$6:$B$505=$B458)*($A$6:$A$505&lt;&gt;$A458))*($B458&lt;&gt;"")&gt;0,"; дубль БИН","")&amp;IF($H458&lt;0,"; кредитовый остаток","")&amp;IF(AND($C458="",$H458&gt;0),"; нет договора","")&amp;IF(AND($F458="",$H458&gt;0),"; нет срока оплаты","")&amp;IF(AND($F458&lt;&gt;"",$H458&gt;0),IF($F458&lt;EDATE('Старение'!$C$4,-36),"; срок оплаты больше 3 лет назад",""),""),3,200))</f>
        <v/>
      </c>
    </row>
    <row r="459">
      <c r="A459" s="11" t="n"/>
      <c r="B459" s="12" t="n"/>
      <c r="C459" s="11" t="n"/>
      <c r="D459" s="11" t="n"/>
      <c r="E459" s="13" t="n"/>
      <c r="F459" s="13" t="n"/>
      <c r="G459" s="14" t="n"/>
      <c r="H459" s="14" t="n"/>
      <c r="I459" s="10">
        <f>IF(OR($F459="",$H459=""),"",'Старение'!$C$4-$F459)</f>
        <v/>
      </c>
      <c r="J459" s="11">
        <f>IF($H459="","",IF($H459&lt;0,"аванс/переплата",IF($F459="","без срока",IF($I459&lt;=0,"не просрочено",IF($I459&lt;=30,"0–30",IF($I459&lt;=60,"31–60",IF($I459&lt;=90,"61–90","90+")))))))</f>
        <v/>
      </c>
      <c r="K459" s="11">
        <f>IF($A459="","",MID(IF(SUMPRODUCT(($B$6:$B$505=$B459)*($A$6:$A$505&lt;&gt;$A459))*($B459&lt;&gt;"")&gt;0,"; дубль БИН","")&amp;IF($H459&lt;0,"; кредитовый остаток","")&amp;IF(AND($C459="",$H459&gt;0),"; нет договора","")&amp;IF(AND($F459="",$H459&gt;0),"; нет срока оплаты","")&amp;IF(AND($F459&lt;&gt;"",$H459&gt;0),IF($F459&lt;EDATE('Старение'!$C$4,-36),"; срок оплаты больше 3 лет назад",""),""),3,200))</f>
        <v/>
      </c>
    </row>
    <row r="460">
      <c r="A460" s="11" t="n"/>
      <c r="B460" s="12" t="n"/>
      <c r="C460" s="11" t="n"/>
      <c r="D460" s="11" t="n"/>
      <c r="E460" s="13" t="n"/>
      <c r="F460" s="13" t="n"/>
      <c r="G460" s="14" t="n"/>
      <c r="H460" s="14" t="n"/>
      <c r="I460" s="10">
        <f>IF(OR($F460="",$H460=""),"",'Старение'!$C$4-$F460)</f>
        <v/>
      </c>
      <c r="J460" s="11">
        <f>IF($H460="","",IF($H460&lt;0,"аванс/переплата",IF($F460="","без срока",IF($I460&lt;=0,"не просрочено",IF($I460&lt;=30,"0–30",IF($I460&lt;=60,"31–60",IF($I460&lt;=90,"61–90","90+")))))))</f>
        <v/>
      </c>
      <c r="K460" s="11">
        <f>IF($A460="","",MID(IF(SUMPRODUCT(($B$6:$B$505=$B460)*($A$6:$A$505&lt;&gt;$A460))*($B460&lt;&gt;"")&gt;0,"; дубль БИН","")&amp;IF($H460&lt;0,"; кредитовый остаток","")&amp;IF(AND($C460="",$H460&gt;0),"; нет договора","")&amp;IF(AND($F460="",$H460&gt;0),"; нет срока оплаты","")&amp;IF(AND($F460&lt;&gt;"",$H460&gt;0),IF($F460&lt;EDATE('Старение'!$C$4,-36),"; срок оплаты больше 3 лет назад",""),""),3,200))</f>
        <v/>
      </c>
    </row>
    <row r="461">
      <c r="A461" s="11" t="n"/>
      <c r="B461" s="12" t="n"/>
      <c r="C461" s="11" t="n"/>
      <c r="D461" s="11" t="n"/>
      <c r="E461" s="13" t="n"/>
      <c r="F461" s="13" t="n"/>
      <c r="G461" s="14" t="n"/>
      <c r="H461" s="14" t="n"/>
      <c r="I461" s="10">
        <f>IF(OR($F461="",$H461=""),"",'Старение'!$C$4-$F461)</f>
        <v/>
      </c>
      <c r="J461" s="11">
        <f>IF($H461="","",IF($H461&lt;0,"аванс/переплата",IF($F461="","без срока",IF($I461&lt;=0,"не просрочено",IF($I461&lt;=30,"0–30",IF($I461&lt;=60,"31–60",IF($I461&lt;=90,"61–90","90+")))))))</f>
        <v/>
      </c>
      <c r="K461" s="11">
        <f>IF($A461="","",MID(IF(SUMPRODUCT(($B$6:$B$505=$B461)*($A$6:$A$505&lt;&gt;$A461))*($B461&lt;&gt;"")&gt;0,"; дубль БИН","")&amp;IF($H461&lt;0,"; кредитовый остаток","")&amp;IF(AND($C461="",$H461&gt;0),"; нет договора","")&amp;IF(AND($F461="",$H461&gt;0),"; нет срока оплаты","")&amp;IF(AND($F461&lt;&gt;"",$H461&gt;0),IF($F461&lt;EDATE('Старение'!$C$4,-36),"; срок оплаты больше 3 лет назад",""),""),3,200))</f>
        <v/>
      </c>
    </row>
    <row r="462">
      <c r="A462" s="11" t="n"/>
      <c r="B462" s="12" t="n"/>
      <c r="C462" s="11" t="n"/>
      <c r="D462" s="11" t="n"/>
      <c r="E462" s="13" t="n"/>
      <c r="F462" s="13" t="n"/>
      <c r="G462" s="14" t="n"/>
      <c r="H462" s="14" t="n"/>
      <c r="I462" s="10">
        <f>IF(OR($F462="",$H462=""),"",'Старение'!$C$4-$F462)</f>
        <v/>
      </c>
      <c r="J462" s="11">
        <f>IF($H462="","",IF($H462&lt;0,"аванс/переплата",IF($F462="","без срока",IF($I462&lt;=0,"не просрочено",IF($I462&lt;=30,"0–30",IF($I462&lt;=60,"31–60",IF($I462&lt;=90,"61–90","90+")))))))</f>
        <v/>
      </c>
      <c r="K462" s="11">
        <f>IF($A462="","",MID(IF(SUMPRODUCT(($B$6:$B$505=$B462)*($A$6:$A$505&lt;&gt;$A462))*($B462&lt;&gt;"")&gt;0,"; дубль БИН","")&amp;IF($H462&lt;0,"; кредитовый остаток","")&amp;IF(AND($C462="",$H462&gt;0),"; нет договора","")&amp;IF(AND($F462="",$H462&gt;0),"; нет срока оплаты","")&amp;IF(AND($F462&lt;&gt;"",$H462&gt;0),IF($F462&lt;EDATE('Старение'!$C$4,-36),"; срок оплаты больше 3 лет назад",""),""),3,200))</f>
        <v/>
      </c>
    </row>
    <row r="463">
      <c r="A463" s="11" t="n"/>
      <c r="B463" s="12" t="n"/>
      <c r="C463" s="11" t="n"/>
      <c r="D463" s="11" t="n"/>
      <c r="E463" s="13" t="n"/>
      <c r="F463" s="13" t="n"/>
      <c r="G463" s="14" t="n"/>
      <c r="H463" s="14" t="n"/>
      <c r="I463" s="10">
        <f>IF(OR($F463="",$H463=""),"",'Старение'!$C$4-$F463)</f>
        <v/>
      </c>
      <c r="J463" s="11">
        <f>IF($H463="","",IF($H463&lt;0,"аванс/переплата",IF($F463="","без срока",IF($I463&lt;=0,"не просрочено",IF($I463&lt;=30,"0–30",IF($I463&lt;=60,"31–60",IF($I463&lt;=90,"61–90","90+")))))))</f>
        <v/>
      </c>
      <c r="K463" s="11">
        <f>IF($A463="","",MID(IF(SUMPRODUCT(($B$6:$B$505=$B463)*($A$6:$A$505&lt;&gt;$A463))*($B463&lt;&gt;"")&gt;0,"; дубль БИН","")&amp;IF($H463&lt;0,"; кредитовый остаток","")&amp;IF(AND($C463="",$H463&gt;0),"; нет договора","")&amp;IF(AND($F463="",$H463&gt;0),"; нет срока оплаты","")&amp;IF(AND($F463&lt;&gt;"",$H463&gt;0),IF($F463&lt;EDATE('Старение'!$C$4,-36),"; срок оплаты больше 3 лет назад",""),""),3,200))</f>
        <v/>
      </c>
    </row>
    <row r="464">
      <c r="A464" s="11" t="n"/>
      <c r="B464" s="12" t="n"/>
      <c r="C464" s="11" t="n"/>
      <c r="D464" s="11" t="n"/>
      <c r="E464" s="13" t="n"/>
      <c r="F464" s="13" t="n"/>
      <c r="G464" s="14" t="n"/>
      <c r="H464" s="14" t="n"/>
      <c r="I464" s="10">
        <f>IF(OR($F464="",$H464=""),"",'Старение'!$C$4-$F464)</f>
        <v/>
      </c>
      <c r="J464" s="11">
        <f>IF($H464="","",IF($H464&lt;0,"аванс/переплата",IF($F464="","без срока",IF($I464&lt;=0,"не просрочено",IF($I464&lt;=30,"0–30",IF($I464&lt;=60,"31–60",IF($I464&lt;=90,"61–90","90+")))))))</f>
        <v/>
      </c>
      <c r="K464" s="11">
        <f>IF($A464="","",MID(IF(SUMPRODUCT(($B$6:$B$505=$B464)*($A$6:$A$505&lt;&gt;$A464))*($B464&lt;&gt;"")&gt;0,"; дубль БИН","")&amp;IF($H464&lt;0,"; кредитовый остаток","")&amp;IF(AND($C464="",$H464&gt;0),"; нет договора","")&amp;IF(AND($F464="",$H464&gt;0),"; нет срока оплаты","")&amp;IF(AND($F464&lt;&gt;"",$H464&gt;0),IF($F464&lt;EDATE('Старение'!$C$4,-36),"; срок оплаты больше 3 лет назад",""),""),3,200))</f>
        <v/>
      </c>
    </row>
    <row r="465">
      <c r="A465" s="11" t="n"/>
      <c r="B465" s="12" t="n"/>
      <c r="C465" s="11" t="n"/>
      <c r="D465" s="11" t="n"/>
      <c r="E465" s="13" t="n"/>
      <c r="F465" s="13" t="n"/>
      <c r="G465" s="14" t="n"/>
      <c r="H465" s="14" t="n"/>
      <c r="I465" s="10">
        <f>IF(OR($F465="",$H465=""),"",'Старение'!$C$4-$F465)</f>
        <v/>
      </c>
      <c r="J465" s="11">
        <f>IF($H465="","",IF($H465&lt;0,"аванс/переплата",IF($F465="","без срока",IF($I465&lt;=0,"не просрочено",IF($I465&lt;=30,"0–30",IF($I465&lt;=60,"31–60",IF($I465&lt;=90,"61–90","90+")))))))</f>
        <v/>
      </c>
      <c r="K465" s="11">
        <f>IF($A465="","",MID(IF(SUMPRODUCT(($B$6:$B$505=$B465)*($A$6:$A$505&lt;&gt;$A465))*($B465&lt;&gt;"")&gt;0,"; дубль БИН","")&amp;IF($H465&lt;0,"; кредитовый остаток","")&amp;IF(AND($C465="",$H465&gt;0),"; нет договора","")&amp;IF(AND($F465="",$H465&gt;0),"; нет срока оплаты","")&amp;IF(AND($F465&lt;&gt;"",$H465&gt;0),IF($F465&lt;EDATE('Старение'!$C$4,-36),"; срок оплаты больше 3 лет назад",""),""),3,200))</f>
        <v/>
      </c>
    </row>
    <row r="466">
      <c r="A466" s="11" t="n"/>
      <c r="B466" s="12" t="n"/>
      <c r="C466" s="11" t="n"/>
      <c r="D466" s="11" t="n"/>
      <c r="E466" s="13" t="n"/>
      <c r="F466" s="13" t="n"/>
      <c r="G466" s="14" t="n"/>
      <c r="H466" s="14" t="n"/>
      <c r="I466" s="10">
        <f>IF(OR($F466="",$H466=""),"",'Старение'!$C$4-$F466)</f>
        <v/>
      </c>
      <c r="J466" s="11">
        <f>IF($H466="","",IF($H466&lt;0,"аванс/переплата",IF($F466="","без срока",IF($I466&lt;=0,"не просрочено",IF($I466&lt;=30,"0–30",IF($I466&lt;=60,"31–60",IF($I466&lt;=90,"61–90","90+")))))))</f>
        <v/>
      </c>
      <c r="K466" s="11">
        <f>IF($A466="","",MID(IF(SUMPRODUCT(($B$6:$B$505=$B466)*($A$6:$A$505&lt;&gt;$A466))*($B466&lt;&gt;"")&gt;0,"; дубль БИН","")&amp;IF($H466&lt;0,"; кредитовый остаток","")&amp;IF(AND($C466="",$H466&gt;0),"; нет договора","")&amp;IF(AND($F466="",$H466&gt;0),"; нет срока оплаты","")&amp;IF(AND($F466&lt;&gt;"",$H466&gt;0),IF($F466&lt;EDATE('Старение'!$C$4,-36),"; срок оплаты больше 3 лет назад",""),""),3,200))</f>
        <v/>
      </c>
    </row>
    <row r="467">
      <c r="A467" s="11" t="n"/>
      <c r="B467" s="12" t="n"/>
      <c r="C467" s="11" t="n"/>
      <c r="D467" s="11" t="n"/>
      <c r="E467" s="13" t="n"/>
      <c r="F467" s="13" t="n"/>
      <c r="G467" s="14" t="n"/>
      <c r="H467" s="14" t="n"/>
      <c r="I467" s="10">
        <f>IF(OR($F467="",$H467=""),"",'Старение'!$C$4-$F467)</f>
        <v/>
      </c>
      <c r="J467" s="11">
        <f>IF($H467="","",IF($H467&lt;0,"аванс/переплата",IF($F467="","без срока",IF($I467&lt;=0,"не просрочено",IF($I467&lt;=30,"0–30",IF($I467&lt;=60,"31–60",IF($I467&lt;=90,"61–90","90+")))))))</f>
        <v/>
      </c>
      <c r="K467" s="11">
        <f>IF($A467="","",MID(IF(SUMPRODUCT(($B$6:$B$505=$B467)*($A$6:$A$505&lt;&gt;$A467))*($B467&lt;&gt;"")&gt;0,"; дубль БИН","")&amp;IF($H467&lt;0,"; кредитовый остаток","")&amp;IF(AND($C467="",$H467&gt;0),"; нет договора","")&amp;IF(AND($F467="",$H467&gt;0),"; нет срока оплаты","")&amp;IF(AND($F467&lt;&gt;"",$H467&gt;0),IF($F467&lt;EDATE('Старение'!$C$4,-36),"; срок оплаты больше 3 лет назад",""),""),3,200))</f>
        <v/>
      </c>
    </row>
    <row r="468">
      <c r="A468" s="11" t="n"/>
      <c r="B468" s="12" t="n"/>
      <c r="C468" s="11" t="n"/>
      <c r="D468" s="11" t="n"/>
      <c r="E468" s="13" t="n"/>
      <c r="F468" s="13" t="n"/>
      <c r="G468" s="14" t="n"/>
      <c r="H468" s="14" t="n"/>
      <c r="I468" s="10">
        <f>IF(OR($F468="",$H468=""),"",'Старение'!$C$4-$F468)</f>
        <v/>
      </c>
      <c r="J468" s="11">
        <f>IF($H468="","",IF($H468&lt;0,"аванс/переплата",IF($F468="","без срока",IF($I468&lt;=0,"не просрочено",IF($I468&lt;=30,"0–30",IF($I468&lt;=60,"31–60",IF($I468&lt;=90,"61–90","90+")))))))</f>
        <v/>
      </c>
      <c r="K468" s="11">
        <f>IF($A468="","",MID(IF(SUMPRODUCT(($B$6:$B$505=$B468)*($A$6:$A$505&lt;&gt;$A468))*($B468&lt;&gt;"")&gt;0,"; дубль БИН","")&amp;IF($H468&lt;0,"; кредитовый остаток","")&amp;IF(AND($C468="",$H468&gt;0),"; нет договора","")&amp;IF(AND($F468="",$H468&gt;0),"; нет срока оплаты","")&amp;IF(AND($F468&lt;&gt;"",$H468&gt;0),IF($F468&lt;EDATE('Старение'!$C$4,-36),"; срок оплаты больше 3 лет назад",""),""),3,200))</f>
        <v/>
      </c>
    </row>
    <row r="469">
      <c r="A469" s="11" t="n"/>
      <c r="B469" s="12" t="n"/>
      <c r="C469" s="11" t="n"/>
      <c r="D469" s="11" t="n"/>
      <c r="E469" s="13" t="n"/>
      <c r="F469" s="13" t="n"/>
      <c r="G469" s="14" t="n"/>
      <c r="H469" s="14" t="n"/>
      <c r="I469" s="10">
        <f>IF(OR($F469="",$H469=""),"",'Старение'!$C$4-$F469)</f>
        <v/>
      </c>
      <c r="J469" s="11">
        <f>IF($H469="","",IF($H469&lt;0,"аванс/переплата",IF($F469="","без срока",IF($I469&lt;=0,"не просрочено",IF($I469&lt;=30,"0–30",IF($I469&lt;=60,"31–60",IF($I469&lt;=90,"61–90","90+")))))))</f>
        <v/>
      </c>
      <c r="K469" s="11">
        <f>IF($A469="","",MID(IF(SUMPRODUCT(($B$6:$B$505=$B469)*($A$6:$A$505&lt;&gt;$A469))*($B469&lt;&gt;"")&gt;0,"; дубль БИН","")&amp;IF($H469&lt;0,"; кредитовый остаток","")&amp;IF(AND($C469="",$H469&gt;0),"; нет договора","")&amp;IF(AND($F469="",$H469&gt;0),"; нет срока оплаты","")&amp;IF(AND($F469&lt;&gt;"",$H469&gt;0),IF($F469&lt;EDATE('Старение'!$C$4,-36),"; срок оплаты больше 3 лет назад",""),""),3,200))</f>
        <v/>
      </c>
    </row>
    <row r="470">
      <c r="A470" s="11" t="n"/>
      <c r="B470" s="12" t="n"/>
      <c r="C470" s="11" t="n"/>
      <c r="D470" s="11" t="n"/>
      <c r="E470" s="13" t="n"/>
      <c r="F470" s="13" t="n"/>
      <c r="G470" s="14" t="n"/>
      <c r="H470" s="14" t="n"/>
      <c r="I470" s="10">
        <f>IF(OR($F470="",$H470=""),"",'Старение'!$C$4-$F470)</f>
        <v/>
      </c>
      <c r="J470" s="11">
        <f>IF($H470="","",IF($H470&lt;0,"аванс/переплата",IF($F470="","без срока",IF($I470&lt;=0,"не просрочено",IF($I470&lt;=30,"0–30",IF($I470&lt;=60,"31–60",IF($I470&lt;=90,"61–90","90+")))))))</f>
        <v/>
      </c>
      <c r="K470" s="11">
        <f>IF($A470="","",MID(IF(SUMPRODUCT(($B$6:$B$505=$B470)*($A$6:$A$505&lt;&gt;$A470))*($B470&lt;&gt;"")&gt;0,"; дубль БИН","")&amp;IF($H470&lt;0,"; кредитовый остаток","")&amp;IF(AND($C470="",$H470&gt;0),"; нет договора","")&amp;IF(AND($F470="",$H470&gt;0),"; нет срока оплаты","")&amp;IF(AND($F470&lt;&gt;"",$H470&gt;0),IF($F470&lt;EDATE('Старение'!$C$4,-36),"; срок оплаты больше 3 лет назад",""),""),3,200))</f>
        <v/>
      </c>
    </row>
    <row r="471">
      <c r="A471" s="11" t="n"/>
      <c r="B471" s="12" t="n"/>
      <c r="C471" s="11" t="n"/>
      <c r="D471" s="11" t="n"/>
      <c r="E471" s="13" t="n"/>
      <c r="F471" s="13" t="n"/>
      <c r="G471" s="14" t="n"/>
      <c r="H471" s="14" t="n"/>
      <c r="I471" s="10">
        <f>IF(OR($F471="",$H471=""),"",'Старение'!$C$4-$F471)</f>
        <v/>
      </c>
      <c r="J471" s="11">
        <f>IF($H471="","",IF($H471&lt;0,"аванс/переплата",IF($F471="","без срока",IF($I471&lt;=0,"не просрочено",IF($I471&lt;=30,"0–30",IF($I471&lt;=60,"31–60",IF($I471&lt;=90,"61–90","90+")))))))</f>
        <v/>
      </c>
      <c r="K471" s="11">
        <f>IF($A471="","",MID(IF(SUMPRODUCT(($B$6:$B$505=$B471)*($A$6:$A$505&lt;&gt;$A471))*($B471&lt;&gt;"")&gt;0,"; дубль БИН","")&amp;IF($H471&lt;0,"; кредитовый остаток","")&amp;IF(AND($C471="",$H471&gt;0),"; нет договора","")&amp;IF(AND($F471="",$H471&gt;0),"; нет срока оплаты","")&amp;IF(AND($F471&lt;&gt;"",$H471&gt;0),IF($F471&lt;EDATE('Старение'!$C$4,-36),"; срок оплаты больше 3 лет назад",""),""),3,200))</f>
        <v/>
      </c>
    </row>
    <row r="472">
      <c r="A472" s="11" t="n"/>
      <c r="B472" s="12" t="n"/>
      <c r="C472" s="11" t="n"/>
      <c r="D472" s="11" t="n"/>
      <c r="E472" s="13" t="n"/>
      <c r="F472" s="13" t="n"/>
      <c r="G472" s="14" t="n"/>
      <c r="H472" s="14" t="n"/>
      <c r="I472" s="10">
        <f>IF(OR($F472="",$H472=""),"",'Старение'!$C$4-$F472)</f>
        <v/>
      </c>
      <c r="J472" s="11">
        <f>IF($H472="","",IF($H472&lt;0,"аванс/переплата",IF($F472="","без срока",IF($I472&lt;=0,"не просрочено",IF($I472&lt;=30,"0–30",IF($I472&lt;=60,"31–60",IF($I472&lt;=90,"61–90","90+")))))))</f>
        <v/>
      </c>
      <c r="K472" s="11">
        <f>IF($A472="","",MID(IF(SUMPRODUCT(($B$6:$B$505=$B472)*($A$6:$A$505&lt;&gt;$A472))*($B472&lt;&gt;"")&gt;0,"; дубль БИН","")&amp;IF($H472&lt;0,"; кредитовый остаток","")&amp;IF(AND($C472="",$H472&gt;0),"; нет договора","")&amp;IF(AND($F472="",$H472&gt;0),"; нет срока оплаты","")&amp;IF(AND($F472&lt;&gt;"",$H472&gt;0),IF($F472&lt;EDATE('Старение'!$C$4,-36),"; срок оплаты больше 3 лет назад",""),""),3,200))</f>
        <v/>
      </c>
    </row>
    <row r="473">
      <c r="A473" s="11" t="n"/>
      <c r="B473" s="12" t="n"/>
      <c r="C473" s="11" t="n"/>
      <c r="D473" s="11" t="n"/>
      <c r="E473" s="13" t="n"/>
      <c r="F473" s="13" t="n"/>
      <c r="G473" s="14" t="n"/>
      <c r="H473" s="14" t="n"/>
      <c r="I473" s="10">
        <f>IF(OR($F473="",$H473=""),"",'Старение'!$C$4-$F473)</f>
        <v/>
      </c>
      <c r="J473" s="11">
        <f>IF($H473="","",IF($H473&lt;0,"аванс/переплата",IF($F473="","без срока",IF($I473&lt;=0,"не просрочено",IF($I473&lt;=30,"0–30",IF($I473&lt;=60,"31–60",IF($I473&lt;=90,"61–90","90+")))))))</f>
        <v/>
      </c>
      <c r="K473" s="11">
        <f>IF($A473="","",MID(IF(SUMPRODUCT(($B$6:$B$505=$B473)*($A$6:$A$505&lt;&gt;$A473))*($B473&lt;&gt;"")&gt;0,"; дубль БИН","")&amp;IF($H473&lt;0,"; кредитовый остаток","")&amp;IF(AND($C473="",$H473&gt;0),"; нет договора","")&amp;IF(AND($F473="",$H473&gt;0),"; нет срока оплаты","")&amp;IF(AND($F473&lt;&gt;"",$H473&gt;0),IF($F473&lt;EDATE('Старение'!$C$4,-36),"; срок оплаты больше 3 лет назад",""),""),3,200))</f>
        <v/>
      </c>
    </row>
    <row r="474">
      <c r="A474" s="11" t="n"/>
      <c r="B474" s="12" t="n"/>
      <c r="C474" s="11" t="n"/>
      <c r="D474" s="11" t="n"/>
      <c r="E474" s="13" t="n"/>
      <c r="F474" s="13" t="n"/>
      <c r="G474" s="14" t="n"/>
      <c r="H474" s="14" t="n"/>
      <c r="I474" s="10">
        <f>IF(OR($F474="",$H474=""),"",'Старение'!$C$4-$F474)</f>
        <v/>
      </c>
      <c r="J474" s="11">
        <f>IF($H474="","",IF($H474&lt;0,"аванс/переплата",IF($F474="","без срока",IF($I474&lt;=0,"не просрочено",IF($I474&lt;=30,"0–30",IF($I474&lt;=60,"31–60",IF($I474&lt;=90,"61–90","90+")))))))</f>
        <v/>
      </c>
      <c r="K474" s="11">
        <f>IF($A474="","",MID(IF(SUMPRODUCT(($B$6:$B$505=$B474)*($A$6:$A$505&lt;&gt;$A474))*($B474&lt;&gt;"")&gt;0,"; дубль БИН","")&amp;IF($H474&lt;0,"; кредитовый остаток","")&amp;IF(AND($C474="",$H474&gt;0),"; нет договора","")&amp;IF(AND($F474="",$H474&gt;0),"; нет срока оплаты","")&amp;IF(AND($F474&lt;&gt;"",$H474&gt;0),IF($F474&lt;EDATE('Старение'!$C$4,-36),"; срок оплаты больше 3 лет назад",""),""),3,200))</f>
        <v/>
      </c>
    </row>
    <row r="475">
      <c r="A475" s="11" t="n"/>
      <c r="B475" s="12" t="n"/>
      <c r="C475" s="11" t="n"/>
      <c r="D475" s="11" t="n"/>
      <c r="E475" s="13" t="n"/>
      <c r="F475" s="13" t="n"/>
      <c r="G475" s="14" t="n"/>
      <c r="H475" s="14" t="n"/>
      <c r="I475" s="10">
        <f>IF(OR($F475="",$H475=""),"",'Старение'!$C$4-$F475)</f>
        <v/>
      </c>
      <c r="J475" s="11">
        <f>IF($H475="","",IF($H475&lt;0,"аванс/переплата",IF($F475="","без срока",IF($I475&lt;=0,"не просрочено",IF($I475&lt;=30,"0–30",IF($I475&lt;=60,"31–60",IF($I475&lt;=90,"61–90","90+")))))))</f>
        <v/>
      </c>
      <c r="K475" s="11">
        <f>IF($A475="","",MID(IF(SUMPRODUCT(($B$6:$B$505=$B475)*($A$6:$A$505&lt;&gt;$A475))*($B475&lt;&gt;"")&gt;0,"; дубль БИН","")&amp;IF($H475&lt;0,"; кредитовый остаток","")&amp;IF(AND($C475="",$H475&gt;0),"; нет договора","")&amp;IF(AND($F475="",$H475&gt;0),"; нет срока оплаты","")&amp;IF(AND($F475&lt;&gt;"",$H475&gt;0),IF($F475&lt;EDATE('Старение'!$C$4,-36),"; срок оплаты больше 3 лет назад",""),""),3,200))</f>
        <v/>
      </c>
    </row>
    <row r="476">
      <c r="A476" s="11" t="n"/>
      <c r="B476" s="12" t="n"/>
      <c r="C476" s="11" t="n"/>
      <c r="D476" s="11" t="n"/>
      <c r="E476" s="13" t="n"/>
      <c r="F476" s="13" t="n"/>
      <c r="G476" s="14" t="n"/>
      <c r="H476" s="14" t="n"/>
      <c r="I476" s="10">
        <f>IF(OR($F476="",$H476=""),"",'Старение'!$C$4-$F476)</f>
        <v/>
      </c>
      <c r="J476" s="11">
        <f>IF($H476="","",IF($H476&lt;0,"аванс/переплата",IF($F476="","без срока",IF($I476&lt;=0,"не просрочено",IF($I476&lt;=30,"0–30",IF($I476&lt;=60,"31–60",IF($I476&lt;=90,"61–90","90+")))))))</f>
        <v/>
      </c>
      <c r="K476" s="11">
        <f>IF($A476="","",MID(IF(SUMPRODUCT(($B$6:$B$505=$B476)*($A$6:$A$505&lt;&gt;$A476))*($B476&lt;&gt;"")&gt;0,"; дубль БИН","")&amp;IF($H476&lt;0,"; кредитовый остаток","")&amp;IF(AND($C476="",$H476&gt;0),"; нет договора","")&amp;IF(AND($F476="",$H476&gt;0),"; нет срока оплаты","")&amp;IF(AND($F476&lt;&gt;"",$H476&gt;0),IF($F476&lt;EDATE('Старение'!$C$4,-36),"; срок оплаты больше 3 лет назад",""),""),3,200))</f>
        <v/>
      </c>
    </row>
    <row r="477">
      <c r="A477" s="11" t="n"/>
      <c r="B477" s="12" t="n"/>
      <c r="C477" s="11" t="n"/>
      <c r="D477" s="11" t="n"/>
      <c r="E477" s="13" t="n"/>
      <c r="F477" s="13" t="n"/>
      <c r="G477" s="14" t="n"/>
      <c r="H477" s="14" t="n"/>
      <c r="I477" s="10">
        <f>IF(OR($F477="",$H477=""),"",'Старение'!$C$4-$F477)</f>
        <v/>
      </c>
      <c r="J477" s="11">
        <f>IF($H477="","",IF($H477&lt;0,"аванс/переплата",IF($F477="","без срока",IF($I477&lt;=0,"не просрочено",IF($I477&lt;=30,"0–30",IF($I477&lt;=60,"31–60",IF($I477&lt;=90,"61–90","90+")))))))</f>
        <v/>
      </c>
      <c r="K477" s="11">
        <f>IF($A477="","",MID(IF(SUMPRODUCT(($B$6:$B$505=$B477)*($A$6:$A$505&lt;&gt;$A477))*($B477&lt;&gt;"")&gt;0,"; дубль БИН","")&amp;IF($H477&lt;0,"; кредитовый остаток","")&amp;IF(AND($C477="",$H477&gt;0),"; нет договора","")&amp;IF(AND($F477="",$H477&gt;0),"; нет срока оплаты","")&amp;IF(AND($F477&lt;&gt;"",$H477&gt;0),IF($F477&lt;EDATE('Старение'!$C$4,-36),"; срок оплаты больше 3 лет назад",""),""),3,200))</f>
        <v/>
      </c>
    </row>
    <row r="478">
      <c r="A478" s="11" t="n"/>
      <c r="B478" s="12" t="n"/>
      <c r="C478" s="11" t="n"/>
      <c r="D478" s="11" t="n"/>
      <c r="E478" s="13" t="n"/>
      <c r="F478" s="13" t="n"/>
      <c r="G478" s="14" t="n"/>
      <c r="H478" s="14" t="n"/>
      <c r="I478" s="10">
        <f>IF(OR($F478="",$H478=""),"",'Старение'!$C$4-$F478)</f>
        <v/>
      </c>
      <c r="J478" s="11">
        <f>IF($H478="","",IF($H478&lt;0,"аванс/переплата",IF($F478="","без срока",IF($I478&lt;=0,"не просрочено",IF($I478&lt;=30,"0–30",IF($I478&lt;=60,"31–60",IF($I478&lt;=90,"61–90","90+")))))))</f>
        <v/>
      </c>
      <c r="K478" s="11">
        <f>IF($A478="","",MID(IF(SUMPRODUCT(($B$6:$B$505=$B478)*($A$6:$A$505&lt;&gt;$A478))*($B478&lt;&gt;"")&gt;0,"; дубль БИН","")&amp;IF($H478&lt;0,"; кредитовый остаток","")&amp;IF(AND($C478="",$H478&gt;0),"; нет договора","")&amp;IF(AND($F478="",$H478&gt;0),"; нет срока оплаты","")&amp;IF(AND($F478&lt;&gt;"",$H478&gt;0),IF($F478&lt;EDATE('Старение'!$C$4,-36),"; срок оплаты больше 3 лет назад",""),""),3,200))</f>
        <v/>
      </c>
    </row>
    <row r="479">
      <c r="A479" s="11" t="n"/>
      <c r="B479" s="12" t="n"/>
      <c r="C479" s="11" t="n"/>
      <c r="D479" s="11" t="n"/>
      <c r="E479" s="13" t="n"/>
      <c r="F479" s="13" t="n"/>
      <c r="G479" s="14" t="n"/>
      <c r="H479" s="14" t="n"/>
      <c r="I479" s="10">
        <f>IF(OR($F479="",$H479=""),"",'Старение'!$C$4-$F479)</f>
        <v/>
      </c>
      <c r="J479" s="11">
        <f>IF($H479="","",IF($H479&lt;0,"аванс/переплата",IF($F479="","без срока",IF($I479&lt;=0,"не просрочено",IF($I479&lt;=30,"0–30",IF($I479&lt;=60,"31–60",IF($I479&lt;=90,"61–90","90+")))))))</f>
        <v/>
      </c>
      <c r="K479" s="11">
        <f>IF($A479="","",MID(IF(SUMPRODUCT(($B$6:$B$505=$B479)*($A$6:$A$505&lt;&gt;$A479))*($B479&lt;&gt;"")&gt;0,"; дубль БИН","")&amp;IF($H479&lt;0,"; кредитовый остаток","")&amp;IF(AND($C479="",$H479&gt;0),"; нет договора","")&amp;IF(AND($F479="",$H479&gt;0),"; нет срока оплаты","")&amp;IF(AND($F479&lt;&gt;"",$H479&gt;0),IF($F479&lt;EDATE('Старение'!$C$4,-36),"; срок оплаты больше 3 лет назад",""),""),3,200))</f>
        <v/>
      </c>
    </row>
    <row r="480">
      <c r="A480" s="11" t="n"/>
      <c r="B480" s="12" t="n"/>
      <c r="C480" s="11" t="n"/>
      <c r="D480" s="11" t="n"/>
      <c r="E480" s="13" t="n"/>
      <c r="F480" s="13" t="n"/>
      <c r="G480" s="14" t="n"/>
      <c r="H480" s="14" t="n"/>
      <c r="I480" s="10">
        <f>IF(OR($F480="",$H480=""),"",'Старение'!$C$4-$F480)</f>
        <v/>
      </c>
      <c r="J480" s="11">
        <f>IF($H480="","",IF($H480&lt;0,"аванс/переплата",IF($F480="","без срока",IF($I480&lt;=0,"не просрочено",IF($I480&lt;=30,"0–30",IF($I480&lt;=60,"31–60",IF($I480&lt;=90,"61–90","90+")))))))</f>
        <v/>
      </c>
      <c r="K480" s="11">
        <f>IF($A480="","",MID(IF(SUMPRODUCT(($B$6:$B$505=$B480)*($A$6:$A$505&lt;&gt;$A480))*($B480&lt;&gt;"")&gt;0,"; дубль БИН","")&amp;IF($H480&lt;0,"; кредитовый остаток","")&amp;IF(AND($C480="",$H480&gt;0),"; нет договора","")&amp;IF(AND($F480="",$H480&gt;0),"; нет срока оплаты","")&amp;IF(AND($F480&lt;&gt;"",$H480&gt;0),IF($F480&lt;EDATE('Старение'!$C$4,-36),"; срок оплаты больше 3 лет назад",""),""),3,200))</f>
        <v/>
      </c>
    </row>
    <row r="481">
      <c r="A481" s="11" t="n"/>
      <c r="B481" s="12" t="n"/>
      <c r="C481" s="11" t="n"/>
      <c r="D481" s="11" t="n"/>
      <c r="E481" s="13" t="n"/>
      <c r="F481" s="13" t="n"/>
      <c r="G481" s="14" t="n"/>
      <c r="H481" s="14" t="n"/>
      <c r="I481" s="10">
        <f>IF(OR($F481="",$H481=""),"",'Старение'!$C$4-$F481)</f>
        <v/>
      </c>
      <c r="J481" s="11">
        <f>IF($H481="","",IF($H481&lt;0,"аванс/переплата",IF($F481="","без срока",IF($I481&lt;=0,"не просрочено",IF($I481&lt;=30,"0–30",IF($I481&lt;=60,"31–60",IF($I481&lt;=90,"61–90","90+")))))))</f>
        <v/>
      </c>
      <c r="K481" s="11">
        <f>IF($A481="","",MID(IF(SUMPRODUCT(($B$6:$B$505=$B481)*($A$6:$A$505&lt;&gt;$A481))*($B481&lt;&gt;"")&gt;0,"; дубль БИН","")&amp;IF($H481&lt;0,"; кредитовый остаток","")&amp;IF(AND($C481="",$H481&gt;0),"; нет договора","")&amp;IF(AND($F481="",$H481&gt;0),"; нет срока оплаты","")&amp;IF(AND($F481&lt;&gt;"",$H481&gt;0),IF($F481&lt;EDATE('Старение'!$C$4,-36),"; срок оплаты больше 3 лет назад",""),""),3,200))</f>
        <v/>
      </c>
    </row>
    <row r="482">
      <c r="A482" s="11" t="n"/>
      <c r="B482" s="12" t="n"/>
      <c r="C482" s="11" t="n"/>
      <c r="D482" s="11" t="n"/>
      <c r="E482" s="13" t="n"/>
      <c r="F482" s="13" t="n"/>
      <c r="G482" s="14" t="n"/>
      <c r="H482" s="14" t="n"/>
      <c r="I482" s="10">
        <f>IF(OR($F482="",$H482=""),"",'Старение'!$C$4-$F482)</f>
        <v/>
      </c>
      <c r="J482" s="11">
        <f>IF($H482="","",IF($H482&lt;0,"аванс/переплата",IF($F482="","без срока",IF($I482&lt;=0,"не просрочено",IF($I482&lt;=30,"0–30",IF($I482&lt;=60,"31–60",IF($I482&lt;=90,"61–90","90+")))))))</f>
        <v/>
      </c>
      <c r="K482" s="11">
        <f>IF($A482="","",MID(IF(SUMPRODUCT(($B$6:$B$505=$B482)*($A$6:$A$505&lt;&gt;$A482))*($B482&lt;&gt;"")&gt;0,"; дубль БИН","")&amp;IF($H482&lt;0,"; кредитовый остаток","")&amp;IF(AND($C482="",$H482&gt;0),"; нет договора","")&amp;IF(AND($F482="",$H482&gt;0),"; нет срока оплаты","")&amp;IF(AND($F482&lt;&gt;"",$H482&gt;0),IF($F482&lt;EDATE('Старение'!$C$4,-36),"; срок оплаты больше 3 лет назад",""),""),3,200))</f>
        <v/>
      </c>
    </row>
    <row r="483">
      <c r="A483" s="11" t="n"/>
      <c r="B483" s="12" t="n"/>
      <c r="C483" s="11" t="n"/>
      <c r="D483" s="11" t="n"/>
      <c r="E483" s="13" t="n"/>
      <c r="F483" s="13" t="n"/>
      <c r="G483" s="14" t="n"/>
      <c r="H483" s="14" t="n"/>
      <c r="I483" s="10">
        <f>IF(OR($F483="",$H483=""),"",'Старение'!$C$4-$F483)</f>
        <v/>
      </c>
      <c r="J483" s="11">
        <f>IF($H483="","",IF($H483&lt;0,"аванс/переплата",IF($F483="","без срока",IF($I483&lt;=0,"не просрочено",IF($I483&lt;=30,"0–30",IF($I483&lt;=60,"31–60",IF($I483&lt;=90,"61–90","90+")))))))</f>
        <v/>
      </c>
      <c r="K483" s="11">
        <f>IF($A483="","",MID(IF(SUMPRODUCT(($B$6:$B$505=$B483)*($A$6:$A$505&lt;&gt;$A483))*($B483&lt;&gt;"")&gt;0,"; дубль БИН","")&amp;IF($H483&lt;0,"; кредитовый остаток","")&amp;IF(AND($C483="",$H483&gt;0),"; нет договора","")&amp;IF(AND($F483="",$H483&gt;0),"; нет срока оплаты","")&amp;IF(AND($F483&lt;&gt;"",$H483&gt;0),IF($F483&lt;EDATE('Старение'!$C$4,-36),"; срок оплаты больше 3 лет назад",""),""),3,200))</f>
        <v/>
      </c>
    </row>
    <row r="484">
      <c r="A484" s="11" t="n"/>
      <c r="B484" s="12" t="n"/>
      <c r="C484" s="11" t="n"/>
      <c r="D484" s="11" t="n"/>
      <c r="E484" s="13" t="n"/>
      <c r="F484" s="13" t="n"/>
      <c r="G484" s="14" t="n"/>
      <c r="H484" s="14" t="n"/>
      <c r="I484" s="10">
        <f>IF(OR($F484="",$H484=""),"",'Старение'!$C$4-$F484)</f>
        <v/>
      </c>
      <c r="J484" s="11">
        <f>IF($H484="","",IF($H484&lt;0,"аванс/переплата",IF($F484="","без срока",IF($I484&lt;=0,"не просрочено",IF($I484&lt;=30,"0–30",IF($I484&lt;=60,"31–60",IF($I484&lt;=90,"61–90","90+")))))))</f>
        <v/>
      </c>
      <c r="K484" s="11">
        <f>IF($A484="","",MID(IF(SUMPRODUCT(($B$6:$B$505=$B484)*($A$6:$A$505&lt;&gt;$A484))*($B484&lt;&gt;"")&gt;0,"; дубль БИН","")&amp;IF($H484&lt;0,"; кредитовый остаток","")&amp;IF(AND($C484="",$H484&gt;0),"; нет договора","")&amp;IF(AND($F484="",$H484&gt;0),"; нет срока оплаты","")&amp;IF(AND($F484&lt;&gt;"",$H484&gt;0),IF($F484&lt;EDATE('Старение'!$C$4,-36),"; срок оплаты больше 3 лет назад",""),""),3,200))</f>
        <v/>
      </c>
    </row>
    <row r="485">
      <c r="A485" s="11" t="n"/>
      <c r="B485" s="12" t="n"/>
      <c r="C485" s="11" t="n"/>
      <c r="D485" s="11" t="n"/>
      <c r="E485" s="13" t="n"/>
      <c r="F485" s="13" t="n"/>
      <c r="G485" s="14" t="n"/>
      <c r="H485" s="14" t="n"/>
      <c r="I485" s="10">
        <f>IF(OR($F485="",$H485=""),"",'Старение'!$C$4-$F485)</f>
        <v/>
      </c>
      <c r="J485" s="11">
        <f>IF($H485="","",IF($H485&lt;0,"аванс/переплата",IF($F485="","без срока",IF($I485&lt;=0,"не просрочено",IF($I485&lt;=30,"0–30",IF($I485&lt;=60,"31–60",IF($I485&lt;=90,"61–90","90+")))))))</f>
        <v/>
      </c>
      <c r="K485" s="11">
        <f>IF($A485="","",MID(IF(SUMPRODUCT(($B$6:$B$505=$B485)*($A$6:$A$505&lt;&gt;$A485))*($B485&lt;&gt;"")&gt;0,"; дубль БИН","")&amp;IF($H485&lt;0,"; кредитовый остаток","")&amp;IF(AND($C485="",$H485&gt;0),"; нет договора","")&amp;IF(AND($F485="",$H485&gt;0),"; нет срока оплаты","")&amp;IF(AND($F485&lt;&gt;"",$H485&gt;0),IF($F485&lt;EDATE('Старение'!$C$4,-36),"; срок оплаты больше 3 лет назад",""),""),3,200))</f>
        <v/>
      </c>
    </row>
    <row r="486">
      <c r="A486" s="11" t="n"/>
      <c r="B486" s="12" t="n"/>
      <c r="C486" s="11" t="n"/>
      <c r="D486" s="11" t="n"/>
      <c r="E486" s="13" t="n"/>
      <c r="F486" s="13" t="n"/>
      <c r="G486" s="14" t="n"/>
      <c r="H486" s="14" t="n"/>
      <c r="I486" s="10">
        <f>IF(OR($F486="",$H486=""),"",'Старение'!$C$4-$F486)</f>
        <v/>
      </c>
      <c r="J486" s="11">
        <f>IF($H486="","",IF($H486&lt;0,"аванс/переплата",IF($F486="","без срока",IF($I486&lt;=0,"не просрочено",IF($I486&lt;=30,"0–30",IF($I486&lt;=60,"31–60",IF($I486&lt;=90,"61–90","90+")))))))</f>
        <v/>
      </c>
      <c r="K486" s="11">
        <f>IF($A486="","",MID(IF(SUMPRODUCT(($B$6:$B$505=$B486)*($A$6:$A$505&lt;&gt;$A486))*($B486&lt;&gt;"")&gt;0,"; дубль БИН","")&amp;IF($H486&lt;0,"; кредитовый остаток","")&amp;IF(AND($C486="",$H486&gt;0),"; нет договора","")&amp;IF(AND($F486="",$H486&gt;0),"; нет срока оплаты","")&amp;IF(AND($F486&lt;&gt;"",$H486&gt;0),IF($F486&lt;EDATE('Старение'!$C$4,-36),"; срок оплаты больше 3 лет назад",""),""),3,200))</f>
        <v/>
      </c>
    </row>
    <row r="487">
      <c r="A487" s="11" t="n"/>
      <c r="B487" s="12" t="n"/>
      <c r="C487" s="11" t="n"/>
      <c r="D487" s="11" t="n"/>
      <c r="E487" s="13" t="n"/>
      <c r="F487" s="13" t="n"/>
      <c r="G487" s="14" t="n"/>
      <c r="H487" s="14" t="n"/>
      <c r="I487" s="10">
        <f>IF(OR($F487="",$H487=""),"",'Старение'!$C$4-$F487)</f>
        <v/>
      </c>
      <c r="J487" s="11">
        <f>IF($H487="","",IF($H487&lt;0,"аванс/переплата",IF($F487="","без срока",IF($I487&lt;=0,"не просрочено",IF($I487&lt;=30,"0–30",IF($I487&lt;=60,"31–60",IF($I487&lt;=90,"61–90","90+")))))))</f>
        <v/>
      </c>
      <c r="K487" s="11">
        <f>IF($A487="","",MID(IF(SUMPRODUCT(($B$6:$B$505=$B487)*($A$6:$A$505&lt;&gt;$A487))*($B487&lt;&gt;"")&gt;0,"; дубль БИН","")&amp;IF($H487&lt;0,"; кредитовый остаток","")&amp;IF(AND($C487="",$H487&gt;0),"; нет договора","")&amp;IF(AND($F487="",$H487&gt;0),"; нет срока оплаты","")&amp;IF(AND($F487&lt;&gt;"",$H487&gt;0),IF($F487&lt;EDATE('Старение'!$C$4,-36),"; срок оплаты больше 3 лет назад",""),""),3,200))</f>
        <v/>
      </c>
    </row>
    <row r="488">
      <c r="A488" s="11" t="n"/>
      <c r="B488" s="12" t="n"/>
      <c r="C488" s="11" t="n"/>
      <c r="D488" s="11" t="n"/>
      <c r="E488" s="13" t="n"/>
      <c r="F488" s="13" t="n"/>
      <c r="G488" s="14" t="n"/>
      <c r="H488" s="14" t="n"/>
      <c r="I488" s="10">
        <f>IF(OR($F488="",$H488=""),"",'Старение'!$C$4-$F488)</f>
        <v/>
      </c>
      <c r="J488" s="11">
        <f>IF($H488="","",IF($H488&lt;0,"аванс/переплата",IF($F488="","без срока",IF($I488&lt;=0,"не просрочено",IF($I488&lt;=30,"0–30",IF($I488&lt;=60,"31–60",IF($I488&lt;=90,"61–90","90+")))))))</f>
        <v/>
      </c>
      <c r="K488" s="11">
        <f>IF($A488="","",MID(IF(SUMPRODUCT(($B$6:$B$505=$B488)*($A$6:$A$505&lt;&gt;$A488))*($B488&lt;&gt;"")&gt;0,"; дубль БИН","")&amp;IF($H488&lt;0,"; кредитовый остаток","")&amp;IF(AND($C488="",$H488&gt;0),"; нет договора","")&amp;IF(AND($F488="",$H488&gt;0),"; нет срока оплаты","")&amp;IF(AND($F488&lt;&gt;"",$H488&gt;0),IF($F488&lt;EDATE('Старение'!$C$4,-36),"; срок оплаты больше 3 лет назад",""),""),3,200))</f>
        <v/>
      </c>
    </row>
    <row r="489">
      <c r="A489" s="11" t="n"/>
      <c r="B489" s="12" t="n"/>
      <c r="C489" s="11" t="n"/>
      <c r="D489" s="11" t="n"/>
      <c r="E489" s="13" t="n"/>
      <c r="F489" s="13" t="n"/>
      <c r="G489" s="14" t="n"/>
      <c r="H489" s="14" t="n"/>
      <c r="I489" s="10">
        <f>IF(OR($F489="",$H489=""),"",'Старение'!$C$4-$F489)</f>
        <v/>
      </c>
      <c r="J489" s="11">
        <f>IF($H489="","",IF($H489&lt;0,"аванс/переплата",IF($F489="","без срока",IF($I489&lt;=0,"не просрочено",IF($I489&lt;=30,"0–30",IF($I489&lt;=60,"31–60",IF($I489&lt;=90,"61–90","90+")))))))</f>
        <v/>
      </c>
      <c r="K489" s="11">
        <f>IF($A489="","",MID(IF(SUMPRODUCT(($B$6:$B$505=$B489)*($A$6:$A$505&lt;&gt;$A489))*($B489&lt;&gt;"")&gt;0,"; дубль БИН","")&amp;IF($H489&lt;0,"; кредитовый остаток","")&amp;IF(AND($C489="",$H489&gt;0),"; нет договора","")&amp;IF(AND($F489="",$H489&gt;0),"; нет срока оплаты","")&amp;IF(AND($F489&lt;&gt;"",$H489&gt;0),IF($F489&lt;EDATE('Старение'!$C$4,-36),"; срок оплаты больше 3 лет назад",""),""),3,200))</f>
        <v/>
      </c>
    </row>
    <row r="490">
      <c r="A490" s="11" t="n"/>
      <c r="B490" s="12" t="n"/>
      <c r="C490" s="11" t="n"/>
      <c r="D490" s="11" t="n"/>
      <c r="E490" s="13" t="n"/>
      <c r="F490" s="13" t="n"/>
      <c r="G490" s="14" t="n"/>
      <c r="H490" s="14" t="n"/>
      <c r="I490" s="10">
        <f>IF(OR($F490="",$H490=""),"",'Старение'!$C$4-$F490)</f>
        <v/>
      </c>
      <c r="J490" s="11">
        <f>IF($H490="","",IF($H490&lt;0,"аванс/переплата",IF($F490="","без срока",IF($I490&lt;=0,"не просрочено",IF($I490&lt;=30,"0–30",IF($I490&lt;=60,"31–60",IF($I490&lt;=90,"61–90","90+")))))))</f>
        <v/>
      </c>
      <c r="K490" s="11">
        <f>IF($A490="","",MID(IF(SUMPRODUCT(($B$6:$B$505=$B490)*($A$6:$A$505&lt;&gt;$A490))*($B490&lt;&gt;"")&gt;0,"; дубль БИН","")&amp;IF($H490&lt;0,"; кредитовый остаток","")&amp;IF(AND($C490="",$H490&gt;0),"; нет договора","")&amp;IF(AND($F490="",$H490&gt;0),"; нет срока оплаты","")&amp;IF(AND($F490&lt;&gt;"",$H490&gt;0),IF($F490&lt;EDATE('Старение'!$C$4,-36),"; срок оплаты больше 3 лет назад",""),""),3,200))</f>
        <v/>
      </c>
    </row>
    <row r="491">
      <c r="A491" s="11" t="n"/>
      <c r="B491" s="12" t="n"/>
      <c r="C491" s="11" t="n"/>
      <c r="D491" s="11" t="n"/>
      <c r="E491" s="13" t="n"/>
      <c r="F491" s="13" t="n"/>
      <c r="G491" s="14" t="n"/>
      <c r="H491" s="14" t="n"/>
      <c r="I491" s="10">
        <f>IF(OR($F491="",$H491=""),"",'Старение'!$C$4-$F491)</f>
        <v/>
      </c>
      <c r="J491" s="11">
        <f>IF($H491="","",IF($H491&lt;0,"аванс/переплата",IF($F491="","без срока",IF($I491&lt;=0,"не просрочено",IF($I491&lt;=30,"0–30",IF($I491&lt;=60,"31–60",IF($I491&lt;=90,"61–90","90+")))))))</f>
        <v/>
      </c>
      <c r="K491" s="11">
        <f>IF($A491="","",MID(IF(SUMPRODUCT(($B$6:$B$505=$B491)*($A$6:$A$505&lt;&gt;$A491))*($B491&lt;&gt;"")&gt;0,"; дубль БИН","")&amp;IF($H491&lt;0,"; кредитовый остаток","")&amp;IF(AND($C491="",$H491&gt;0),"; нет договора","")&amp;IF(AND($F491="",$H491&gt;0),"; нет срока оплаты","")&amp;IF(AND($F491&lt;&gt;"",$H491&gt;0),IF($F491&lt;EDATE('Старение'!$C$4,-36),"; срок оплаты больше 3 лет назад",""),""),3,200))</f>
        <v/>
      </c>
    </row>
    <row r="492">
      <c r="A492" s="11" t="n"/>
      <c r="B492" s="12" t="n"/>
      <c r="C492" s="11" t="n"/>
      <c r="D492" s="11" t="n"/>
      <c r="E492" s="13" t="n"/>
      <c r="F492" s="13" t="n"/>
      <c r="G492" s="14" t="n"/>
      <c r="H492" s="14" t="n"/>
      <c r="I492" s="10">
        <f>IF(OR($F492="",$H492=""),"",'Старение'!$C$4-$F492)</f>
        <v/>
      </c>
      <c r="J492" s="11">
        <f>IF($H492="","",IF($H492&lt;0,"аванс/переплата",IF($F492="","без срока",IF($I492&lt;=0,"не просрочено",IF($I492&lt;=30,"0–30",IF($I492&lt;=60,"31–60",IF($I492&lt;=90,"61–90","90+")))))))</f>
        <v/>
      </c>
      <c r="K492" s="11">
        <f>IF($A492="","",MID(IF(SUMPRODUCT(($B$6:$B$505=$B492)*($A$6:$A$505&lt;&gt;$A492))*($B492&lt;&gt;"")&gt;0,"; дубль БИН","")&amp;IF($H492&lt;0,"; кредитовый остаток","")&amp;IF(AND($C492="",$H492&gt;0),"; нет договора","")&amp;IF(AND($F492="",$H492&gt;0),"; нет срока оплаты","")&amp;IF(AND($F492&lt;&gt;"",$H492&gt;0),IF($F492&lt;EDATE('Старение'!$C$4,-36),"; срок оплаты больше 3 лет назад",""),""),3,200))</f>
        <v/>
      </c>
    </row>
    <row r="493">
      <c r="A493" s="11" t="n"/>
      <c r="B493" s="12" t="n"/>
      <c r="C493" s="11" t="n"/>
      <c r="D493" s="11" t="n"/>
      <c r="E493" s="13" t="n"/>
      <c r="F493" s="13" t="n"/>
      <c r="G493" s="14" t="n"/>
      <c r="H493" s="14" t="n"/>
      <c r="I493" s="10">
        <f>IF(OR($F493="",$H493=""),"",'Старение'!$C$4-$F493)</f>
        <v/>
      </c>
      <c r="J493" s="11">
        <f>IF($H493="","",IF($H493&lt;0,"аванс/переплата",IF($F493="","без срока",IF($I493&lt;=0,"не просрочено",IF($I493&lt;=30,"0–30",IF($I493&lt;=60,"31–60",IF($I493&lt;=90,"61–90","90+")))))))</f>
        <v/>
      </c>
      <c r="K493" s="11">
        <f>IF($A493="","",MID(IF(SUMPRODUCT(($B$6:$B$505=$B493)*($A$6:$A$505&lt;&gt;$A493))*($B493&lt;&gt;"")&gt;0,"; дубль БИН","")&amp;IF($H493&lt;0,"; кредитовый остаток","")&amp;IF(AND($C493="",$H493&gt;0),"; нет договора","")&amp;IF(AND($F493="",$H493&gt;0),"; нет срока оплаты","")&amp;IF(AND($F493&lt;&gt;"",$H493&gt;0),IF($F493&lt;EDATE('Старение'!$C$4,-36),"; срок оплаты больше 3 лет назад",""),""),3,200))</f>
        <v/>
      </c>
    </row>
    <row r="494">
      <c r="A494" s="11" t="n"/>
      <c r="B494" s="12" t="n"/>
      <c r="C494" s="11" t="n"/>
      <c r="D494" s="11" t="n"/>
      <c r="E494" s="13" t="n"/>
      <c r="F494" s="13" t="n"/>
      <c r="G494" s="14" t="n"/>
      <c r="H494" s="14" t="n"/>
      <c r="I494" s="10">
        <f>IF(OR($F494="",$H494=""),"",'Старение'!$C$4-$F494)</f>
        <v/>
      </c>
      <c r="J494" s="11">
        <f>IF($H494="","",IF($H494&lt;0,"аванс/переплата",IF($F494="","без срока",IF($I494&lt;=0,"не просрочено",IF($I494&lt;=30,"0–30",IF($I494&lt;=60,"31–60",IF($I494&lt;=90,"61–90","90+")))))))</f>
        <v/>
      </c>
      <c r="K494" s="11">
        <f>IF($A494="","",MID(IF(SUMPRODUCT(($B$6:$B$505=$B494)*($A$6:$A$505&lt;&gt;$A494))*($B494&lt;&gt;"")&gt;0,"; дубль БИН","")&amp;IF($H494&lt;0,"; кредитовый остаток","")&amp;IF(AND($C494="",$H494&gt;0),"; нет договора","")&amp;IF(AND($F494="",$H494&gt;0),"; нет срока оплаты","")&amp;IF(AND($F494&lt;&gt;"",$H494&gt;0),IF($F494&lt;EDATE('Старение'!$C$4,-36),"; срок оплаты больше 3 лет назад",""),""),3,200))</f>
        <v/>
      </c>
    </row>
    <row r="495">
      <c r="A495" s="11" t="n"/>
      <c r="B495" s="12" t="n"/>
      <c r="C495" s="11" t="n"/>
      <c r="D495" s="11" t="n"/>
      <c r="E495" s="13" t="n"/>
      <c r="F495" s="13" t="n"/>
      <c r="G495" s="14" t="n"/>
      <c r="H495" s="14" t="n"/>
      <c r="I495" s="10">
        <f>IF(OR($F495="",$H495=""),"",'Старение'!$C$4-$F495)</f>
        <v/>
      </c>
      <c r="J495" s="11">
        <f>IF($H495="","",IF($H495&lt;0,"аванс/переплата",IF($F495="","без срока",IF($I495&lt;=0,"не просрочено",IF($I495&lt;=30,"0–30",IF($I495&lt;=60,"31–60",IF($I495&lt;=90,"61–90","90+")))))))</f>
        <v/>
      </c>
      <c r="K495" s="11">
        <f>IF($A495="","",MID(IF(SUMPRODUCT(($B$6:$B$505=$B495)*($A$6:$A$505&lt;&gt;$A495))*($B495&lt;&gt;"")&gt;0,"; дубль БИН","")&amp;IF($H495&lt;0,"; кредитовый остаток","")&amp;IF(AND($C495="",$H495&gt;0),"; нет договора","")&amp;IF(AND($F495="",$H495&gt;0),"; нет срока оплаты","")&amp;IF(AND($F495&lt;&gt;"",$H495&gt;0),IF($F495&lt;EDATE('Старение'!$C$4,-36),"; срок оплаты больше 3 лет назад",""),""),3,200))</f>
        <v/>
      </c>
    </row>
    <row r="496">
      <c r="A496" s="11" t="n"/>
      <c r="B496" s="12" t="n"/>
      <c r="C496" s="11" t="n"/>
      <c r="D496" s="11" t="n"/>
      <c r="E496" s="13" t="n"/>
      <c r="F496" s="13" t="n"/>
      <c r="G496" s="14" t="n"/>
      <c r="H496" s="14" t="n"/>
      <c r="I496" s="10">
        <f>IF(OR($F496="",$H496=""),"",'Старение'!$C$4-$F496)</f>
        <v/>
      </c>
      <c r="J496" s="11">
        <f>IF($H496="","",IF($H496&lt;0,"аванс/переплата",IF($F496="","без срока",IF($I496&lt;=0,"не просрочено",IF($I496&lt;=30,"0–30",IF($I496&lt;=60,"31–60",IF($I496&lt;=90,"61–90","90+")))))))</f>
        <v/>
      </c>
      <c r="K496" s="11">
        <f>IF($A496="","",MID(IF(SUMPRODUCT(($B$6:$B$505=$B496)*($A$6:$A$505&lt;&gt;$A496))*($B496&lt;&gt;"")&gt;0,"; дубль БИН","")&amp;IF($H496&lt;0,"; кредитовый остаток","")&amp;IF(AND($C496="",$H496&gt;0),"; нет договора","")&amp;IF(AND($F496="",$H496&gt;0),"; нет срока оплаты","")&amp;IF(AND($F496&lt;&gt;"",$H496&gt;0),IF($F496&lt;EDATE('Старение'!$C$4,-36),"; срок оплаты больше 3 лет назад",""),""),3,200))</f>
        <v/>
      </c>
    </row>
    <row r="497">
      <c r="A497" s="11" t="n"/>
      <c r="B497" s="12" t="n"/>
      <c r="C497" s="11" t="n"/>
      <c r="D497" s="11" t="n"/>
      <c r="E497" s="13" t="n"/>
      <c r="F497" s="13" t="n"/>
      <c r="G497" s="14" t="n"/>
      <c r="H497" s="14" t="n"/>
      <c r="I497" s="10">
        <f>IF(OR($F497="",$H497=""),"",'Старение'!$C$4-$F497)</f>
        <v/>
      </c>
      <c r="J497" s="11">
        <f>IF($H497="","",IF($H497&lt;0,"аванс/переплата",IF($F497="","без срока",IF($I497&lt;=0,"не просрочено",IF($I497&lt;=30,"0–30",IF($I497&lt;=60,"31–60",IF($I497&lt;=90,"61–90","90+")))))))</f>
        <v/>
      </c>
      <c r="K497" s="11">
        <f>IF($A497="","",MID(IF(SUMPRODUCT(($B$6:$B$505=$B497)*($A$6:$A$505&lt;&gt;$A497))*($B497&lt;&gt;"")&gt;0,"; дубль БИН","")&amp;IF($H497&lt;0,"; кредитовый остаток","")&amp;IF(AND($C497="",$H497&gt;0),"; нет договора","")&amp;IF(AND($F497="",$H497&gt;0),"; нет срока оплаты","")&amp;IF(AND($F497&lt;&gt;"",$H497&gt;0),IF($F497&lt;EDATE('Старение'!$C$4,-36),"; срок оплаты больше 3 лет назад",""),""),3,200))</f>
        <v/>
      </c>
    </row>
    <row r="498">
      <c r="A498" s="11" t="n"/>
      <c r="B498" s="12" t="n"/>
      <c r="C498" s="11" t="n"/>
      <c r="D498" s="11" t="n"/>
      <c r="E498" s="13" t="n"/>
      <c r="F498" s="13" t="n"/>
      <c r="G498" s="14" t="n"/>
      <c r="H498" s="14" t="n"/>
      <c r="I498" s="10">
        <f>IF(OR($F498="",$H498=""),"",'Старение'!$C$4-$F498)</f>
        <v/>
      </c>
      <c r="J498" s="11">
        <f>IF($H498="","",IF($H498&lt;0,"аванс/переплата",IF($F498="","без срока",IF($I498&lt;=0,"не просрочено",IF($I498&lt;=30,"0–30",IF($I498&lt;=60,"31–60",IF($I498&lt;=90,"61–90","90+")))))))</f>
        <v/>
      </c>
      <c r="K498" s="11">
        <f>IF($A498="","",MID(IF(SUMPRODUCT(($B$6:$B$505=$B498)*($A$6:$A$505&lt;&gt;$A498))*($B498&lt;&gt;"")&gt;0,"; дубль БИН","")&amp;IF($H498&lt;0,"; кредитовый остаток","")&amp;IF(AND($C498="",$H498&gt;0),"; нет договора","")&amp;IF(AND($F498="",$H498&gt;0),"; нет срока оплаты","")&amp;IF(AND($F498&lt;&gt;"",$H498&gt;0),IF($F498&lt;EDATE('Старение'!$C$4,-36),"; срок оплаты больше 3 лет назад",""),""),3,200))</f>
        <v/>
      </c>
    </row>
    <row r="499">
      <c r="A499" s="11" t="n"/>
      <c r="B499" s="12" t="n"/>
      <c r="C499" s="11" t="n"/>
      <c r="D499" s="11" t="n"/>
      <c r="E499" s="13" t="n"/>
      <c r="F499" s="13" t="n"/>
      <c r="G499" s="14" t="n"/>
      <c r="H499" s="14" t="n"/>
      <c r="I499" s="10">
        <f>IF(OR($F499="",$H499=""),"",'Старение'!$C$4-$F499)</f>
        <v/>
      </c>
      <c r="J499" s="11">
        <f>IF($H499="","",IF($H499&lt;0,"аванс/переплата",IF($F499="","без срока",IF($I499&lt;=0,"не просрочено",IF($I499&lt;=30,"0–30",IF($I499&lt;=60,"31–60",IF($I499&lt;=90,"61–90","90+")))))))</f>
        <v/>
      </c>
      <c r="K499" s="11">
        <f>IF($A499="","",MID(IF(SUMPRODUCT(($B$6:$B$505=$B499)*($A$6:$A$505&lt;&gt;$A499))*($B499&lt;&gt;"")&gt;0,"; дубль БИН","")&amp;IF($H499&lt;0,"; кредитовый остаток","")&amp;IF(AND($C499="",$H499&gt;0),"; нет договора","")&amp;IF(AND($F499="",$H499&gt;0),"; нет срока оплаты","")&amp;IF(AND($F499&lt;&gt;"",$H499&gt;0),IF($F499&lt;EDATE('Старение'!$C$4,-36),"; срок оплаты больше 3 лет назад",""),""),3,200))</f>
        <v/>
      </c>
    </row>
    <row r="500">
      <c r="A500" s="11" t="n"/>
      <c r="B500" s="12" t="n"/>
      <c r="C500" s="11" t="n"/>
      <c r="D500" s="11" t="n"/>
      <c r="E500" s="13" t="n"/>
      <c r="F500" s="13" t="n"/>
      <c r="G500" s="14" t="n"/>
      <c r="H500" s="14" t="n"/>
      <c r="I500" s="10">
        <f>IF(OR($F500="",$H500=""),"",'Старение'!$C$4-$F500)</f>
        <v/>
      </c>
      <c r="J500" s="11">
        <f>IF($H500="","",IF($H500&lt;0,"аванс/переплата",IF($F500="","без срока",IF($I500&lt;=0,"не просрочено",IF($I500&lt;=30,"0–30",IF($I500&lt;=60,"31–60",IF($I500&lt;=90,"61–90","90+")))))))</f>
        <v/>
      </c>
      <c r="K500" s="11">
        <f>IF($A500="","",MID(IF(SUMPRODUCT(($B$6:$B$505=$B500)*($A$6:$A$505&lt;&gt;$A500))*($B500&lt;&gt;"")&gt;0,"; дубль БИН","")&amp;IF($H500&lt;0,"; кредитовый остаток","")&amp;IF(AND($C500="",$H500&gt;0),"; нет договора","")&amp;IF(AND($F500="",$H500&gt;0),"; нет срока оплаты","")&amp;IF(AND($F500&lt;&gt;"",$H500&gt;0),IF($F500&lt;EDATE('Старение'!$C$4,-36),"; срок оплаты больше 3 лет назад",""),""),3,200))</f>
        <v/>
      </c>
    </row>
    <row r="501">
      <c r="A501" s="11" t="n"/>
      <c r="B501" s="12" t="n"/>
      <c r="C501" s="11" t="n"/>
      <c r="D501" s="11" t="n"/>
      <c r="E501" s="13" t="n"/>
      <c r="F501" s="13" t="n"/>
      <c r="G501" s="14" t="n"/>
      <c r="H501" s="14" t="n"/>
      <c r="I501" s="10">
        <f>IF(OR($F501="",$H501=""),"",'Старение'!$C$4-$F501)</f>
        <v/>
      </c>
      <c r="J501" s="11">
        <f>IF($H501="","",IF($H501&lt;0,"аванс/переплата",IF($F501="","без срока",IF($I501&lt;=0,"не просрочено",IF($I501&lt;=30,"0–30",IF($I501&lt;=60,"31–60",IF($I501&lt;=90,"61–90","90+")))))))</f>
        <v/>
      </c>
      <c r="K501" s="11">
        <f>IF($A501="","",MID(IF(SUMPRODUCT(($B$6:$B$505=$B501)*($A$6:$A$505&lt;&gt;$A501))*($B501&lt;&gt;"")&gt;0,"; дубль БИН","")&amp;IF($H501&lt;0,"; кредитовый остаток","")&amp;IF(AND($C501="",$H501&gt;0),"; нет договора","")&amp;IF(AND($F501="",$H501&gt;0),"; нет срока оплаты","")&amp;IF(AND($F501&lt;&gt;"",$H501&gt;0),IF($F501&lt;EDATE('Старение'!$C$4,-36),"; срок оплаты больше 3 лет назад",""),""),3,200))</f>
        <v/>
      </c>
    </row>
    <row r="502">
      <c r="A502" s="11" t="n"/>
      <c r="B502" s="12" t="n"/>
      <c r="C502" s="11" t="n"/>
      <c r="D502" s="11" t="n"/>
      <c r="E502" s="13" t="n"/>
      <c r="F502" s="13" t="n"/>
      <c r="G502" s="14" t="n"/>
      <c r="H502" s="14" t="n"/>
      <c r="I502" s="10">
        <f>IF(OR($F502="",$H502=""),"",'Старение'!$C$4-$F502)</f>
        <v/>
      </c>
      <c r="J502" s="11">
        <f>IF($H502="","",IF($H502&lt;0,"аванс/переплата",IF($F502="","без срока",IF($I502&lt;=0,"не просрочено",IF($I502&lt;=30,"0–30",IF($I502&lt;=60,"31–60",IF($I502&lt;=90,"61–90","90+")))))))</f>
        <v/>
      </c>
      <c r="K502" s="11">
        <f>IF($A502="","",MID(IF(SUMPRODUCT(($B$6:$B$505=$B502)*($A$6:$A$505&lt;&gt;$A502))*($B502&lt;&gt;"")&gt;0,"; дубль БИН","")&amp;IF($H502&lt;0,"; кредитовый остаток","")&amp;IF(AND($C502="",$H502&gt;0),"; нет договора","")&amp;IF(AND($F502="",$H502&gt;0),"; нет срока оплаты","")&amp;IF(AND($F502&lt;&gt;"",$H502&gt;0),IF($F502&lt;EDATE('Старение'!$C$4,-36),"; срок оплаты больше 3 лет назад",""),""),3,200))</f>
        <v/>
      </c>
    </row>
    <row r="503">
      <c r="A503" s="11" t="n"/>
      <c r="B503" s="12" t="n"/>
      <c r="C503" s="11" t="n"/>
      <c r="D503" s="11" t="n"/>
      <c r="E503" s="13" t="n"/>
      <c r="F503" s="13" t="n"/>
      <c r="G503" s="14" t="n"/>
      <c r="H503" s="14" t="n"/>
      <c r="I503" s="10">
        <f>IF(OR($F503="",$H503=""),"",'Старение'!$C$4-$F503)</f>
        <v/>
      </c>
      <c r="J503" s="11">
        <f>IF($H503="","",IF($H503&lt;0,"аванс/переплата",IF($F503="","без срока",IF($I503&lt;=0,"не просрочено",IF($I503&lt;=30,"0–30",IF($I503&lt;=60,"31–60",IF($I503&lt;=90,"61–90","90+")))))))</f>
        <v/>
      </c>
      <c r="K503" s="11">
        <f>IF($A503="","",MID(IF(SUMPRODUCT(($B$6:$B$505=$B503)*($A$6:$A$505&lt;&gt;$A503))*($B503&lt;&gt;"")&gt;0,"; дубль БИН","")&amp;IF($H503&lt;0,"; кредитовый остаток","")&amp;IF(AND($C503="",$H503&gt;0),"; нет договора","")&amp;IF(AND($F503="",$H503&gt;0),"; нет срока оплаты","")&amp;IF(AND($F503&lt;&gt;"",$H503&gt;0),IF($F503&lt;EDATE('Старение'!$C$4,-36),"; срок оплаты больше 3 лет назад",""),""),3,200))</f>
        <v/>
      </c>
    </row>
    <row r="504">
      <c r="A504" s="11" t="n"/>
      <c r="B504" s="12" t="n"/>
      <c r="C504" s="11" t="n"/>
      <c r="D504" s="11" t="n"/>
      <c r="E504" s="13" t="n"/>
      <c r="F504" s="13" t="n"/>
      <c r="G504" s="14" t="n"/>
      <c r="H504" s="14" t="n"/>
      <c r="I504" s="10">
        <f>IF(OR($F504="",$H504=""),"",'Старение'!$C$4-$F504)</f>
        <v/>
      </c>
      <c r="J504" s="11">
        <f>IF($H504="","",IF($H504&lt;0,"аванс/переплата",IF($F504="","без срока",IF($I504&lt;=0,"не просрочено",IF($I504&lt;=30,"0–30",IF($I504&lt;=60,"31–60",IF($I504&lt;=90,"61–90","90+")))))))</f>
        <v/>
      </c>
      <c r="K504" s="11">
        <f>IF($A504="","",MID(IF(SUMPRODUCT(($B$6:$B$505=$B504)*($A$6:$A$505&lt;&gt;$A504))*($B504&lt;&gt;"")&gt;0,"; дубль БИН","")&amp;IF($H504&lt;0,"; кредитовый остаток","")&amp;IF(AND($C504="",$H504&gt;0),"; нет договора","")&amp;IF(AND($F504="",$H504&gt;0),"; нет срока оплаты","")&amp;IF(AND($F504&lt;&gt;"",$H504&gt;0),IF($F504&lt;EDATE('Старение'!$C$4,-36),"; срок оплаты больше 3 лет назад",""),""),3,200))</f>
        <v/>
      </c>
    </row>
    <row r="505">
      <c r="A505" s="11" t="n"/>
      <c r="B505" s="12" t="n"/>
      <c r="C505" s="11" t="n"/>
      <c r="D505" s="11" t="n"/>
      <c r="E505" s="13" t="n"/>
      <c r="F505" s="13" t="n"/>
      <c r="G505" s="14" t="n"/>
      <c r="H505" s="14" t="n"/>
      <c r="I505" s="10">
        <f>IF(OR($F505="",$H505=""),"",'Старение'!$C$4-$F505)</f>
        <v/>
      </c>
      <c r="J505" s="11">
        <f>IF($H505="","",IF($H505&lt;0,"аванс/переплата",IF($F505="","без срока",IF($I505&lt;=0,"не просрочено",IF($I505&lt;=30,"0–30",IF($I505&lt;=60,"31–60",IF($I505&lt;=90,"61–90","90+")))))))</f>
        <v/>
      </c>
      <c r="K505" s="11">
        <f>IF($A505="","",MID(IF(SUMPRODUCT(($B$6:$B$505=$B505)*($A$6:$A$505&lt;&gt;$A505))*($B505&lt;&gt;"")&gt;0,"; дубль БИН","")&amp;IF($H505&lt;0,"; кредитовый остаток","")&amp;IF(AND($C505="",$H505&gt;0),"; нет договора","")&amp;IF(AND($F505="",$H505&gt;0),"; нет срока оплаты","")&amp;IF(AND($F505&lt;&gt;"",$H505&gt;0),IF($F505&lt;EDATE('Старение'!$C$4,-36),"; срок оплаты больше 3 лет назад",""),""),3,200))</f>
        <v/>
      </c>
    </row>
  </sheetData>
  <autoFilter ref="A5:K50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2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44" customWidth="1" min="2" max="2"/>
    <col width="18" customWidth="1" min="3" max="3"/>
    <col width="12" customWidth="1" min="4" max="4"/>
    <col width="18" customWidth="1" min="5" max="5"/>
    <col width="13" customWidth="1" min="6" max="6"/>
  </cols>
  <sheetData>
    <row r="1">
      <c r="A1" s="1" t="inlineStr">
        <is>
          <t>Старение дебиторской задолженности</t>
        </is>
      </c>
    </row>
    <row r="2">
      <c r="A2" s="2" t="inlineStr">
        <is>
          <t>Дни просрочки считаются от срока оплаты документа, не от даты отгрузки. Поменяйте дату отчёта в C4 — пересчитается вся книга.</t>
        </is>
      </c>
    </row>
    <row r="4">
      <c r="B4" s="15" t="inlineStr">
        <is>
          <t>Дата отчёта</t>
        </is>
      </c>
      <c r="C4" s="16" t="n">
        <v>46294</v>
      </c>
      <c r="D4" s="2" t="inlineStr">
        <is>
          <t>← поставьте свою дату</t>
        </is>
      </c>
    </row>
    <row r="6">
      <c r="B6" s="17" t="inlineStr">
        <is>
          <t>Корзина</t>
        </is>
      </c>
      <c r="C6" s="17" t="inlineStr">
        <is>
          <t>Дней просрочки</t>
        </is>
      </c>
      <c r="D6" s="17" t="inlineStr">
        <is>
          <t>Документов</t>
        </is>
      </c>
      <c r="E6" s="17" t="inlineStr">
        <is>
          <t>Сумма, ₸</t>
        </is>
      </c>
      <c r="F6" s="17" t="inlineStr">
        <is>
          <t>Доля в долге</t>
        </is>
      </c>
    </row>
    <row r="7">
      <c r="B7" s="18" t="inlineStr">
        <is>
          <t>Не просрочено</t>
        </is>
      </c>
      <c r="C7" s="18" t="inlineStr">
        <is>
          <t>срок не наступил</t>
        </is>
      </c>
      <c r="D7" s="18">
        <f>COUNTIFS('Документы'!$H$6:$H$505,"&gt;0",'Документы'!$F$6:$F$505,"&gt;="&amp;$C$4)</f>
        <v/>
      </c>
      <c r="E7" s="19">
        <f>SUMIFS('Документы'!$H$6:$H$505,'Документы'!$H$6:$H$505,"&gt;0",'Документы'!$F$6:$F$505,"&gt;="&amp;$C$4)</f>
        <v/>
      </c>
      <c r="F7" s="20">
        <f>IF($E$13=0,"",E7/$E$13)</f>
        <v/>
      </c>
    </row>
    <row r="8">
      <c r="B8" s="18" t="inlineStr">
        <is>
          <t>0–30</t>
        </is>
      </c>
      <c r="C8" s="18" t="inlineStr">
        <is>
          <t>1–30</t>
        </is>
      </c>
      <c r="D8" s="18">
        <f>COUNTIFS('Документы'!$H$6:$H$505,"&gt;0",'Документы'!$F$6:$F$505,"&lt;"&amp;$C$4,'Документы'!$F$6:$F$505,"&gt;="&amp;($C$4-30))</f>
        <v/>
      </c>
      <c r="E8" s="19">
        <f>SUMIFS('Документы'!$H$6:$H$505,'Документы'!$H$6:$H$505,"&gt;0",'Документы'!$F$6:$F$505,"&lt;"&amp;$C$4,'Документы'!$F$6:$F$505,"&gt;="&amp;($C$4-30))</f>
        <v/>
      </c>
      <c r="F8" s="20">
        <f>IF($E$13=0,"",E8/$E$13)</f>
        <v/>
      </c>
    </row>
    <row r="9">
      <c r="B9" s="18" t="inlineStr">
        <is>
          <t>31–60</t>
        </is>
      </c>
      <c r="C9" s="18" t="inlineStr">
        <is>
          <t>31–60</t>
        </is>
      </c>
      <c r="D9" s="18">
        <f>COUNTIFS('Документы'!$H$6:$H$505,"&gt;0",'Документы'!$F$6:$F$505,"&lt;"&amp;($C$4-30),'Документы'!$F$6:$F$505,"&gt;="&amp;($C$4-60))</f>
        <v/>
      </c>
      <c r="E9" s="19">
        <f>SUMIFS('Документы'!$H$6:$H$505,'Документы'!$H$6:$H$505,"&gt;0",'Документы'!$F$6:$F$505,"&lt;"&amp;($C$4-30),'Документы'!$F$6:$F$505,"&gt;="&amp;($C$4-60))</f>
        <v/>
      </c>
      <c r="F9" s="20">
        <f>IF($E$13=0,"",E9/$E$13)</f>
        <v/>
      </c>
    </row>
    <row r="10">
      <c r="B10" s="18" t="inlineStr">
        <is>
          <t>61–90</t>
        </is>
      </c>
      <c r="C10" s="18" t="inlineStr">
        <is>
          <t>61–90</t>
        </is>
      </c>
      <c r="D10" s="18">
        <f>COUNTIFS('Документы'!$H$6:$H$505,"&gt;0",'Документы'!$F$6:$F$505,"&lt;"&amp;($C$4-60),'Документы'!$F$6:$F$505,"&gt;="&amp;($C$4-90))</f>
        <v/>
      </c>
      <c r="E10" s="19">
        <f>SUMIFS('Документы'!$H$6:$H$505,'Документы'!$H$6:$H$505,"&gt;0",'Документы'!$F$6:$F$505,"&lt;"&amp;($C$4-60),'Документы'!$F$6:$F$505,"&gt;="&amp;($C$4-90))</f>
        <v/>
      </c>
      <c r="F10" s="20">
        <f>IF($E$13=0,"",E10/$E$13)</f>
        <v/>
      </c>
    </row>
    <row r="11">
      <c r="B11" s="18" t="inlineStr">
        <is>
          <t>90+</t>
        </is>
      </c>
      <c r="C11" s="18" t="inlineStr">
        <is>
          <t>больше 90</t>
        </is>
      </c>
      <c r="D11" s="18">
        <f>COUNTIFS('Документы'!$H$6:$H$505,"&gt;0",'Документы'!$F$6:$F$505,"&lt;"&amp;($C$4-90))</f>
        <v/>
      </c>
      <c r="E11" s="19">
        <f>SUMIFS('Документы'!$H$6:$H$505,'Документы'!$H$6:$H$505,"&gt;0",'Документы'!$F$6:$F$505,"&lt;"&amp;($C$4-90))</f>
        <v/>
      </c>
      <c r="F11" s="20">
        <f>IF($E$13=0,"",E11/$E$13)</f>
        <v/>
      </c>
    </row>
    <row r="12">
      <c r="B12" s="18" t="inlineStr">
        <is>
          <t>Без срока оплаты</t>
        </is>
      </c>
      <c r="C12" s="18" t="inlineStr">
        <is>
          <t>—</t>
        </is>
      </c>
      <c r="D12" s="18">
        <f>D13-SUM(D7:D11)</f>
        <v/>
      </c>
      <c r="E12" s="19">
        <f>E13-SUM(E7:E11)</f>
        <v/>
      </c>
      <c r="F12" s="20">
        <f>IF($E$13=0,"",E12/$E$13)</f>
        <v/>
      </c>
    </row>
    <row r="13">
      <c r="B13" s="21" t="inlineStr">
        <is>
          <t>Итого долг (положительные остатки)</t>
        </is>
      </c>
      <c r="C13" s="21" t="n"/>
      <c r="D13" s="21">
        <f>COUNTIF('Документы'!$H$6:$H$505,"&gt;0")</f>
        <v/>
      </c>
      <c r="E13" s="22">
        <f>SUMIF('Документы'!$H$6:$H$505,"&gt;0")</f>
        <v/>
      </c>
      <c r="F13" s="23">
        <f>IF($E$13=0,"",E13/$E$13)</f>
        <v/>
      </c>
    </row>
    <row r="15">
      <c r="B15" s="21" t="inlineStr">
        <is>
          <t>Просрочено всего (0–30 … 90+)</t>
        </is>
      </c>
      <c r="C15" s="21" t="n"/>
      <c r="D15" s="21">
        <f>SUM(D8:D11)</f>
        <v/>
      </c>
      <c r="E15" s="22">
        <f>SUM(E8:E11)</f>
        <v/>
      </c>
      <c r="F15" s="23">
        <f>IF($E$13=0,"",E15/$E$13)</f>
        <v/>
      </c>
    </row>
    <row r="16">
      <c r="B16" s="18" t="inlineStr">
        <is>
          <t>Авансы и переплаты (кредитовые остатки)</t>
        </is>
      </c>
      <c r="C16" s="18" t="n"/>
      <c r="D16" s="18">
        <f>COUNTIF('Документы'!$H$6:$H$505,"&lt;0")</f>
        <v/>
      </c>
      <c r="E16" s="19">
        <f>SUMIF('Документы'!$H$6:$H$505,"&lt;0")</f>
        <v/>
      </c>
      <c r="F16" s="20" t="n"/>
    </row>
    <row r="17">
      <c r="B17" s="21" t="inlineStr">
        <is>
          <t>Итог с учётом авансов</t>
        </is>
      </c>
      <c r="C17" s="21" t="n"/>
      <c r="D17" s="21" t="n"/>
      <c r="E17" s="22">
        <f>E13+E16</f>
        <v/>
      </c>
      <c r="F17" s="23" t="n"/>
    </row>
    <row r="19">
      <c r="B19" s="15" t="inlineStr">
        <is>
          <t>Оборачиваемость (DSO)</t>
        </is>
      </c>
    </row>
    <row r="20">
      <c r="B20" s="11" t="inlineStr">
        <is>
          <t>Отгрузки покупателям за последние 90 дней, с НДС, ₸</t>
        </is>
      </c>
      <c r="E20" s="24" t="n">
        <v>12000000</v>
      </c>
      <c r="F20" s="2" t="inlineStr">
        <is>
          <t>пример — замените</t>
        </is>
      </c>
    </row>
    <row r="21">
      <c r="B21" s="11" t="inlineStr">
        <is>
          <t>DSO, дней = итог с учётом авансов ÷ отгрузки за 90 дней × 90</t>
        </is>
      </c>
      <c r="E21" s="21">
        <f>IF(E20&gt;0,ROUND(E17/E20*90,0),"")</f>
        <v/>
      </c>
    </row>
    <row r="23">
      <c r="B23" s="15" t="inlineStr">
        <is>
          <t>Проверки качества данных (колонка K листа «Документы»)</t>
        </is>
      </c>
    </row>
    <row r="24">
      <c r="B24" s="17" t="inlineStr">
        <is>
          <t>Что нашлось</t>
        </is>
      </c>
      <c r="D24" s="17" t="inlineStr">
        <is>
          <t>Строк</t>
        </is>
      </c>
      <c r="E24" s="17" t="inlineStr">
        <is>
          <t>Сумма, ₸</t>
        </is>
      </c>
    </row>
    <row r="25">
      <c r="B25" s="18" t="inlineStr">
        <is>
          <t>Карточки с одинаковым БИН (дубли)</t>
        </is>
      </c>
      <c r="D25" s="18">
        <f>COUNTIF('Документы'!$K$6:$K$505,"*дубль БИН*")</f>
        <v/>
      </c>
      <c r="E25" s="19">
        <f>SUMIF('Документы'!$K$6:$K$505,"*дубль БИН*",'Документы'!$H$6:$H$505)</f>
        <v/>
      </c>
    </row>
    <row r="26">
      <c r="B26" s="18" t="inlineStr">
        <is>
          <t>Кредитовые остатки: авансы, переплаты</t>
        </is>
      </c>
      <c r="D26" s="18">
        <f>COUNTIF('Документы'!$K$6:$K$505,"*кредитовый остаток*")</f>
        <v/>
      </c>
      <c r="E26" s="19">
        <f>SUMIF('Документы'!$K$6:$K$505,"*кредитовый остаток*",'Документы'!$H$6:$H$505)</f>
        <v/>
      </c>
    </row>
    <row r="27">
      <c r="B27" s="18" t="inlineStr">
        <is>
          <t>Долги без договора</t>
        </is>
      </c>
      <c r="D27" s="18">
        <f>COUNTIF('Документы'!$K$6:$K$505,"*нет договора*")</f>
        <v/>
      </c>
      <c r="E27" s="19">
        <f>SUMIF('Документы'!$K$6:$K$505,"*нет договора*",'Документы'!$H$6:$H$505)</f>
        <v/>
      </c>
    </row>
    <row r="28">
      <c r="B28" s="18" t="inlineStr">
        <is>
          <t>Долги без срока оплаты</t>
        </is>
      </c>
      <c r="D28" s="18">
        <f>COUNTIF('Документы'!$K$6:$K$505,"*нет срока оплаты*")</f>
        <v/>
      </c>
      <c r="E28" s="19">
        <f>SUMIF('Документы'!$K$6:$K$505,"*нет срока оплаты*",'Документы'!$H$6:$H$505)</f>
        <v/>
      </c>
    </row>
    <row r="29">
      <c r="B29" s="18" t="inlineStr">
        <is>
          <t>Срок оплаты больше 3 лет назад</t>
        </is>
      </c>
      <c r="D29" s="18">
        <f>COUNTIF('Документы'!$K$6:$K$505,"*срок оплаты больше 3 лет назад*")</f>
        <v/>
      </c>
      <c r="E29" s="19">
        <f>SUMIF('Документы'!$K$6:$K$505,"*срок оплаты больше 3 лет назад*",'Документы'!$H$6:$H$505)</f>
        <v/>
      </c>
    </row>
    <row r="31" ht="24" customHeight="1">
      <c r="B31" s="25" t="inlineStr">
        <is>
          <t>Долг старше трёх лет ещё не потерян: давность суд применяет только по заявлению должника, а письменное признание долга её прерывает (ГК РК, ст. 179, 183). Проверьте переписку и акты сверки.</t>
        </is>
      </c>
    </row>
    <row r="32"/>
  </sheetData>
  <mergeCells count="1">
    <mergeCell ref="B31:F3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19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4" customWidth="1" min="8" max="8"/>
  </cols>
  <sheetData>
    <row r="1">
      <c r="A1" s="1" t="inlineStr">
        <is>
          <t>Топ-10 должников и концентрация долга</t>
        </is>
      </c>
    </row>
    <row r="2">
      <c r="A2" s="2" t="inlineStr">
        <is>
          <t>Долг складывается по БИН/ИИН: две карточки одного клиента в 1С здесь считаются одним должником. Список БИН — в таблице ниже, с 20-й строки.</t>
        </is>
      </c>
    </row>
    <row r="4">
      <c r="A4" s="17" t="inlineStr">
        <is>
          <t>Место</t>
        </is>
      </c>
      <c r="B4" s="17" t="inlineStr">
        <is>
          <t>Контрагент</t>
        </is>
      </c>
      <c r="C4" s="17" t="inlineStr">
        <is>
          <t>Сальдо, ₸</t>
        </is>
      </c>
      <c r="D4" s="17" t="inlineStr">
        <is>
          <t>Просрочено, ₸</t>
        </is>
      </c>
      <c r="E4" s="17" t="inlineStr">
        <is>
          <t>Доля в ДЗ</t>
        </is>
      </c>
    </row>
    <row r="5">
      <c r="A5" s="18" t="n">
        <v>1</v>
      </c>
      <c r="B5" s="18">
        <f>IF($A5&gt;COUNT($H$20:$H$219),"",INDEX($B$20:$B$219,MATCH(LARGE($H$20:$H$219,$A5),$H$20:$H$219,0)))</f>
        <v/>
      </c>
      <c r="C5" s="19">
        <f>IF($B5="","",INDEX($E$20:$E$219,MATCH(LARGE($H$20:$H$219,$A5),$H$20:$H$219,0)))</f>
        <v/>
      </c>
      <c r="D5" s="19">
        <f>IF($B5="","",INDEX($F$20:$F$219,MATCH(LARGE($H$20:$H$219,$A5),$H$20:$H$219,0)))</f>
        <v/>
      </c>
      <c r="E5" s="20">
        <f>IF(OR($B5="",'Старение'!$E$17&lt;=0),"",C5/'Старение'!$E$17)</f>
        <v/>
      </c>
    </row>
    <row r="6">
      <c r="A6" s="18" t="n">
        <v>2</v>
      </c>
      <c r="B6" s="18">
        <f>IF($A6&gt;COUNT($H$20:$H$219),"",INDEX($B$20:$B$219,MATCH(LARGE($H$20:$H$219,$A6),$H$20:$H$219,0)))</f>
        <v/>
      </c>
      <c r="C6" s="19">
        <f>IF($B6="","",INDEX($E$20:$E$219,MATCH(LARGE($H$20:$H$219,$A6),$H$20:$H$219,0)))</f>
        <v/>
      </c>
      <c r="D6" s="19">
        <f>IF($B6="","",INDEX($F$20:$F$219,MATCH(LARGE($H$20:$H$219,$A6),$H$20:$H$219,0)))</f>
        <v/>
      </c>
      <c r="E6" s="20">
        <f>IF(OR($B6="",'Старение'!$E$17&lt;=0),"",C6/'Старение'!$E$17)</f>
        <v/>
      </c>
    </row>
    <row r="7">
      <c r="A7" s="18" t="n">
        <v>3</v>
      </c>
      <c r="B7" s="18">
        <f>IF($A7&gt;COUNT($H$20:$H$219),"",INDEX($B$20:$B$219,MATCH(LARGE($H$20:$H$219,$A7),$H$20:$H$219,0)))</f>
        <v/>
      </c>
      <c r="C7" s="19">
        <f>IF($B7="","",INDEX($E$20:$E$219,MATCH(LARGE($H$20:$H$219,$A7),$H$20:$H$219,0)))</f>
        <v/>
      </c>
      <c r="D7" s="19">
        <f>IF($B7="","",INDEX($F$20:$F$219,MATCH(LARGE($H$20:$H$219,$A7),$H$20:$H$219,0)))</f>
        <v/>
      </c>
      <c r="E7" s="20">
        <f>IF(OR($B7="",'Старение'!$E$17&lt;=0),"",C7/'Старение'!$E$17)</f>
        <v/>
      </c>
    </row>
    <row r="8">
      <c r="A8" s="18" t="n">
        <v>4</v>
      </c>
      <c r="B8" s="18">
        <f>IF($A8&gt;COUNT($H$20:$H$219),"",INDEX($B$20:$B$219,MATCH(LARGE($H$20:$H$219,$A8),$H$20:$H$219,0)))</f>
        <v/>
      </c>
      <c r="C8" s="19">
        <f>IF($B8="","",INDEX($E$20:$E$219,MATCH(LARGE($H$20:$H$219,$A8),$H$20:$H$219,0)))</f>
        <v/>
      </c>
      <c r="D8" s="19">
        <f>IF($B8="","",INDEX($F$20:$F$219,MATCH(LARGE($H$20:$H$219,$A8),$H$20:$H$219,0)))</f>
        <v/>
      </c>
      <c r="E8" s="20">
        <f>IF(OR($B8="",'Старение'!$E$17&lt;=0),"",C8/'Старение'!$E$17)</f>
        <v/>
      </c>
    </row>
    <row r="9">
      <c r="A9" s="18" t="n">
        <v>5</v>
      </c>
      <c r="B9" s="18">
        <f>IF($A9&gt;COUNT($H$20:$H$219),"",INDEX($B$20:$B$219,MATCH(LARGE($H$20:$H$219,$A9),$H$20:$H$219,0)))</f>
        <v/>
      </c>
      <c r="C9" s="19">
        <f>IF($B9="","",INDEX($E$20:$E$219,MATCH(LARGE($H$20:$H$219,$A9),$H$20:$H$219,0)))</f>
        <v/>
      </c>
      <c r="D9" s="19">
        <f>IF($B9="","",INDEX($F$20:$F$219,MATCH(LARGE($H$20:$H$219,$A9),$H$20:$H$219,0)))</f>
        <v/>
      </c>
      <c r="E9" s="20">
        <f>IF(OR($B9="",'Старение'!$E$17&lt;=0),"",C9/'Старение'!$E$17)</f>
        <v/>
      </c>
    </row>
    <row r="10">
      <c r="A10" s="18" t="n">
        <v>6</v>
      </c>
      <c r="B10" s="18">
        <f>IF($A10&gt;COUNT($H$20:$H$219),"",INDEX($B$20:$B$219,MATCH(LARGE($H$20:$H$219,$A10),$H$20:$H$219,0)))</f>
        <v/>
      </c>
      <c r="C10" s="19">
        <f>IF($B10="","",INDEX($E$20:$E$219,MATCH(LARGE($H$20:$H$219,$A10),$H$20:$H$219,0)))</f>
        <v/>
      </c>
      <c r="D10" s="19">
        <f>IF($B10="","",INDEX($F$20:$F$219,MATCH(LARGE($H$20:$H$219,$A10),$H$20:$H$219,0)))</f>
        <v/>
      </c>
      <c r="E10" s="20">
        <f>IF(OR($B10="",'Старение'!$E$17&lt;=0),"",C10/'Старение'!$E$17)</f>
        <v/>
      </c>
    </row>
    <row r="11">
      <c r="A11" s="18" t="n">
        <v>7</v>
      </c>
      <c r="B11" s="18">
        <f>IF($A11&gt;COUNT($H$20:$H$219),"",INDEX($B$20:$B$219,MATCH(LARGE($H$20:$H$219,$A11),$H$20:$H$219,0)))</f>
        <v/>
      </c>
      <c r="C11" s="19">
        <f>IF($B11="","",INDEX($E$20:$E$219,MATCH(LARGE($H$20:$H$219,$A11),$H$20:$H$219,0)))</f>
        <v/>
      </c>
      <c r="D11" s="19">
        <f>IF($B11="","",INDEX($F$20:$F$219,MATCH(LARGE($H$20:$H$219,$A11),$H$20:$H$219,0)))</f>
        <v/>
      </c>
      <c r="E11" s="20">
        <f>IF(OR($B11="",'Старение'!$E$17&lt;=0),"",C11/'Старение'!$E$17)</f>
        <v/>
      </c>
    </row>
    <row r="12">
      <c r="A12" s="18" t="n">
        <v>8</v>
      </c>
      <c r="B12" s="18">
        <f>IF($A12&gt;COUNT($H$20:$H$219),"",INDEX($B$20:$B$219,MATCH(LARGE($H$20:$H$219,$A12),$H$20:$H$219,0)))</f>
        <v/>
      </c>
      <c r="C12" s="19">
        <f>IF($B12="","",INDEX($E$20:$E$219,MATCH(LARGE($H$20:$H$219,$A12),$H$20:$H$219,0)))</f>
        <v/>
      </c>
      <c r="D12" s="19">
        <f>IF($B12="","",INDEX($F$20:$F$219,MATCH(LARGE($H$20:$H$219,$A12),$H$20:$H$219,0)))</f>
        <v/>
      </c>
      <c r="E12" s="20">
        <f>IF(OR($B12="",'Старение'!$E$17&lt;=0),"",C12/'Старение'!$E$17)</f>
        <v/>
      </c>
    </row>
    <row r="13">
      <c r="A13" s="18" t="n">
        <v>9</v>
      </c>
      <c r="B13" s="18">
        <f>IF($A13&gt;COUNT($H$20:$H$219),"",INDEX($B$20:$B$219,MATCH(LARGE($H$20:$H$219,$A13),$H$20:$H$219,0)))</f>
        <v/>
      </c>
      <c r="C13" s="19">
        <f>IF($B13="","",INDEX($E$20:$E$219,MATCH(LARGE($H$20:$H$219,$A13),$H$20:$H$219,0)))</f>
        <v/>
      </c>
      <c r="D13" s="19">
        <f>IF($B13="","",INDEX($F$20:$F$219,MATCH(LARGE($H$20:$H$219,$A13),$H$20:$H$219,0)))</f>
        <v/>
      </c>
      <c r="E13" s="20">
        <f>IF(OR($B13="",'Старение'!$E$17&lt;=0),"",C13/'Старение'!$E$17)</f>
        <v/>
      </c>
    </row>
    <row r="14">
      <c r="A14" s="18" t="n">
        <v>10</v>
      </c>
      <c r="B14" s="18">
        <f>IF($A14&gt;COUNT($H$20:$H$219),"",INDEX($B$20:$B$219,MATCH(LARGE($H$20:$H$219,$A14),$H$20:$H$219,0)))</f>
        <v/>
      </c>
      <c r="C14" s="19">
        <f>IF($B14="","",INDEX($E$20:$E$219,MATCH(LARGE($H$20:$H$219,$A14),$H$20:$H$219,0)))</f>
        <v/>
      </c>
      <c r="D14" s="19">
        <f>IF($B14="","",INDEX($F$20:$F$219,MATCH(LARGE($H$20:$H$219,$A14),$H$20:$H$219,0)))</f>
        <v/>
      </c>
      <c r="E14" s="20">
        <f>IF(OR($B14="",'Старение'!$E$17&lt;=0),"",C14/'Старение'!$E$17)</f>
        <v/>
      </c>
    </row>
    <row r="15">
      <c r="A15" s="21" t="n"/>
      <c r="B15" s="21" t="inlineStr">
        <is>
          <t>Топ-10 вместе</t>
        </is>
      </c>
      <c r="C15" s="22">
        <f>SUM(C5:C14)</f>
        <v/>
      </c>
      <c r="D15" s="22">
        <f>SUM(D5:D14)</f>
        <v/>
      </c>
      <c r="E15" s="23">
        <f>IF('Старение'!$E$17&lt;=0,"",C15/'Старение'!$E$17)</f>
        <v/>
      </c>
    </row>
    <row r="16">
      <c r="A16" s="21" t="n"/>
      <c r="B16" s="21" t="inlineStr">
        <is>
          <t>Топ-3 вместе</t>
        </is>
      </c>
      <c r="C16" s="22">
        <f>SUM(C5:C7)</f>
        <v/>
      </c>
      <c r="D16" s="22">
        <f>SUM(D5:D7)</f>
        <v/>
      </c>
      <c r="E16" s="23">
        <f>IF('Старение'!$E$17&lt;=0,"",C16/'Старение'!$E$17)</f>
        <v/>
      </c>
    </row>
    <row r="18">
      <c r="A18" s="15" t="inlineStr">
        <is>
          <t>Все контрагенты: впишите в колонку A список БИН/ИИН без повторов (скопируйте колонку B листа «Документы» и удалите дубликаты).</t>
        </is>
      </c>
    </row>
    <row r="19" ht="30" customHeight="1">
      <c r="A19" s="26" t="inlineStr">
        <is>
          <t>БИН/ИИН</t>
        </is>
      </c>
      <c r="B19" s="4" t="inlineStr">
        <is>
          <t>Контрагент</t>
        </is>
      </c>
      <c r="C19" s="4" t="inlineStr">
        <is>
          <t>Долг, ₸</t>
        </is>
      </c>
      <c r="D19" s="4" t="inlineStr">
        <is>
          <t>Авансы и переплаты, ₸</t>
        </is>
      </c>
      <c r="E19" s="4" t="inlineStr">
        <is>
          <t>Сальдо, ₸</t>
        </is>
      </c>
      <c r="F19" s="4" t="inlineStr">
        <is>
          <t>Просрочено, ₸</t>
        </is>
      </c>
      <c r="G19" s="4" t="inlineStr">
        <is>
          <t>Доля в ДЗ</t>
        </is>
      </c>
      <c r="H19" s="5" t="inlineStr">
        <is>
          <t>для сортировки</t>
        </is>
      </c>
    </row>
    <row r="20">
      <c r="A20" s="7" t="inlineStr">
        <is>
          <t>000000000001</t>
        </is>
      </c>
      <c r="B20" s="11">
        <f>IF($A20="","",IFERROR(INDEX('Документы'!$A$6:$A$505,MATCH($A20,'Документы'!$B$6:$B$505,0)),"нет в листе «Документы»"))</f>
        <v/>
      </c>
      <c r="C20" s="14">
        <f>IF($A20="","",SUMPRODUCT(('Документы'!$B$6:$B$505=$A20)*('Документы'!$H$6:$H$505&gt;0),'Документы'!$H$6:$H$505))</f>
        <v/>
      </c>
      <c r="D20" s="14">
        <f>IF($A20="","",SUMPRODUCT(('Документы'!$B$6:$B$505=$A20)*('Документы'!$H$6:$H$505&lt;0),'Документы'!$H$6:$H$505))</f>
        <v/>
      </c>
      <c r="E20" s="14">
        <f>IF($A20="","",C20+D20)</f>
        <v/>
      </c>
      <c r="F20" s="14">
        <f>IF($A20="","",SUMPRODUCT(('Документы'!$B$6:$B$505=$A20)*('Документы'!$H$6:$H$505&gt;0)*('Документы'!$F$6:$F$505&lt;&gt;"")*('Документы'!$F$6:$F$505&lt;'Старение'!$C$4),'Документы'!$H$6:$H$505))</f>
        <v/>
      </c>
      <c r="G20" s="27">
        <f>IF(OR($A20="",'Старение'!$E$17&lt;=0),"",E20/'Старение'!$E$17)</f>
        <v/>
      </c>
      <c r="H20" s="28">
        <f>IF($A20="","",IF(E20&lt;=0,"",E20+ROW()/1000000))</f>
        <v/>
      </c>
    </row>
    <row r="21">
      <c r="A21" s="7" t="inlineStr">
        <is>
          <t>000000000002</t>
        </is>
      </c>
      <c r="B21" s="11">
        <f>IF($A21="","",IFERROR(INDEX('Документы'!$A$6:$A$505,MATCH($A21,'Документы'!$B$6:$B$505,0)),"нет в листе «Документы»"))</f>
        <v/>
      </c>
      <c r="C21" s="14">
        <f>IF($A21="","",SUMPRODUCT(('Документы'!$B$6:$B$505=$A21)*('Документы'!$H$6:$H$505&gt;0),'Документы'!$H$6:$H$505))</f>
        <v/>
      </c>
      <c r="D21" s="14">
        <f>IF($A21="","",SUMPRODUCT(('Документы'!$B$6:$B$505=$A21)*('Документы'!$H$6:$H$505&lt;0),'Документы'!$H$6:$H$505))</f>
        <v/>
      </c>
      <c r="E21" s="14">
        <f>IF($A21="","",C21+D21)</f>
        <v/>
      </c>
      <c r="F21" s="14">
        <f>IF($A21="","",SUMPRODUCT(('Документы'!$B$6:$B$505=$A21)*('Документы'!$H$6:$H$505&gt;0)*('Документы'!$F$6:$F$505&lt;&gt;"")*('Документы'!$F$6:$F$505&lt;'Старение'!$C$4),'Документы'!$H$6:$H$505))</f>
        <v/>
      </c>
      <c r="G21" s="27">
        <f>IF(OR($A21="",'Старение'!$E$17&lt;=0),"",E21/'Старение'!$E$17)</f>
        <v/>
      </c>
      <c r="H21" s="28">
        <f>IF($A21="","",IF(E21&lt;=0,"",E21+ROW()/1000000))</f>
        <v/>
      </c>
    </row>
    <row r="22">
      <c r="A22" s="7" t="inlineStr">
        <is>
          <t>000000000003</t>
        </is>
      </c>
      <c r="B22" s="11">
        <f>IF($A22="","",IFERROR(INDEX('Документы'!$A$6:$A$505,MATCH($A22,'Документы'!$B$6:$B$505,0)),"нет в листе «Документы»"))</f>
        <v/>
      </c>
      <c r="C22" s="14">
        <f>IF($A22="","",SUMPRODUCT(('Документы'!$B$6:$B$505=$A22)*('Документы'!$H$6:$H$505&gt;0),'Документы'!$H$6:$H$505))</f>
        <v/>
      </c>
      <c r="D22" s="14">
        <f>IF($A22="","",SUMPRODUCT(('Документы'!$B$6:$B$505=$A22)*('Документы'!$H$6:$H$505&lt;0),'Документы'!$H$6:$H$505))</f>
        <v/>
      </c>
      <c r="E22" s="14">
        <f>IF($A22="","",C22+D22)</f>
        <v/>
      </c>
      <c r="F22" s="14">
        <f>IF($A22="","",SUMPRODUCT(('Документы'!$B$6:$B$505=$A22)*('Документы'!$H$6:$H$505&gt;0)*('Документы'!$F$6:$F$505&lt;&gt;"")*('Документы'!$F$6:$F$505&lt;'Старение'!$C$4),'Документы'!$H$6:$H$505))</f>
        <v/>
      </c>
      <c r="G22" s="27">
        <f>IF(OR($A22="",'Старение'!$E$17&lt;=0),"",E22/'Старение'!$E$17)</f>
        <v/>
      </c>
      <c r="H22" s="28">
        <f>IF($A22="","",IF(E22&lt;=0,"",E22+ROW()/1000000))</f>
        <v/>
      </c>
    </row>
    <row r="23">
      <c r="A23" s="7" t="inlineStr">
        <is>
          <t>000000000004</t>
        </is>
      </c>
      <c r="B23" s="11">
        <f>IF($A23="","",IFERROR(INDEX('Документы'!$A$6:$A$505,MATCH($A23,'Документы'!$B$6:$B$505,0)),"нет в листе «Документы»"))</f>
        <v/>
      </c>
      <c r="C23" s="14">
        <f>IF($A23="","",SUMPRODUCT(('Документы'!$B$6:$B$505=$A23)*('Документы'!$H$6:$H$505&gt;0),'Документы'!$H$6:$H$505))</f>
        <v/>
      </c>
      <c r="D23" s="14">
        <f>IF($A23="","",SUMPRODUCT(('Документы'!$B$6:$B$505=$A23)*('Документы'!$H$6:$H$505&lt;0),'Документы'!$H$6:$H$505))</f>
        <v/>
      </c>
      <c r="E23" s="14">
        <f>IF($A23="","",C23+D23)</f>
        <v/>
      </c>
      <c r="F23" s="14">
        <f>IF($A23="","",SUMPRODUCT(('Документы'!$B$6:$B$505=$A23)*('Документы'!$H$6:$H$505&gt;0)*('Документы'!$F$6:$F$505&lt;&gt;"")*('Документы'!$F$6:$F$505&lt;'Старение'!$C$4),'Документы'!$H$6:$H$505))</f>
        <v/>
      </c>
      <c r="G23" s="27">
        <f>IF(OR($A23="",'Старение'!$E$17&lt;=0),"",E23/'Старение'!$E$17)</f>
        <v/>
      </c>
      <c r="H23" s="28">
        <f>IF($A23="","",IF(E23&lt;=0,"",E23+ROW()/1000000))</f>
        <v/>
      </c>
    </row>
    <row r="24">
      <c r="A24" s="7" t="inlineStr">
        <is>
          <t>000000000005</t>
        </is>
      </c>
      <c r="B24" s="11">
        <f>IF($A24="","",IFERROR(INDEX('Документы'!$A$6:$A$505,MATCH($A24,'Документы'!$B$6:$B$505,0)),"нет в листе «Документы»"))</f>
        <v/>
      </c>
      <c r="C24" s="14">
        <f>IF($A24="","",SUMPRODUCT(('Документы'!$B$6:$B$505=$A24)*('Документы'!$H$6:$H$505&gt;0),'Документы'!$H$6:$H$505))</f>
        <v/>
      </c>
      <c r="D24" s="14">
        <f>IF($A24="","",SUMPRODUCT(('Документы'!$B$6:$B$505=$A24)*('Документы'!$H$6:$H$505&lt;0),'Документы'!$H$6:$H$505))</f>
        <v/>
      </c>
      <c r="E24" s="14">
        <f>IF($A24="","",C24+D24)</f>
        <v/>
      </c>
      <c r="F24" s="14">
        <f>IF($A24="","",SUMPRODUCT(('Документы'!$B$6:$B$505=$A24)*('Документы'!$H$6:$H$505&gt;0)*('Документы'!$F$6:$F$505&lt;&gt;"")*('Документы'!$F$6:$F$505&lt;'Старение'!$C$4),'Документы'!$H$6:$H$505))</f>
        <v/>
      </c>
      <c r="G24" s="27">
        <f>IF(OR($A24="",'Старение'!$E$17&lt;=0),"",E24/'Старение'!$E$17)</f>
        <v/>
      </c>
      <c r="H24" s="28">
        <f>IF($A24="","",IF(E24&lt;=0,"",E24+ROW()/1000000))</f>
        <v/>
      </c>
    </row>
    <row r="25">
      <c r="A25" s="7" t="inlineStr">
        <is>
          <t>000000000006</t>
        </is>
      </c>
      <c r="B25" s="11">
        <f>IF($A25="","",IFERROR(INDEX('Документы'!$A$6:$A$505,MATCH($A25,'Документы'!$B$6:$B$505,0)),"нет в листе «Документы»"))</f>
        <v/>
      </c>
      <c r="C25" s="14">
        <f>IF($A25="","",SUMPRODUCT(('Документы'!$B$6:$B$505=$A25)*('Документы'!$H$6:$H$505&gt;0),'Документы'!$H$6:$H$505))</f>
        <v/>
      </c>
      <c r="D25" s="14">
        <f>IF($A25="","",SUMPRODUCT(('Документы'!$B$6:$B$505=$A25)*('Документы'!$H$6:$H$505&lt;0),'Документы'!$H$6:$H$505))</f>
        <v/>
      </c>
      <c r="E25" s="14">
        <f>IF($A25="","",C25+D25)</f>
        <v/>
      </c>
      <c r="F25" s="14">
        <f>IF($A25="","",SUMPRODUCT(('Документы'!$B$6:$B$505=$A25)*('Документы'!$H$6:$H$505&gt;0)*('Документы'!$F$6:$F$505&lt;&gt;"")*('Документы'!$F$6:$F$505&lt;'Старение'!$C$4),'Документы'!$H$6:$H$505))</f>
        <v/>
      </c>
      <c r="G25" s="27">
        <f>IF(OR($A25="",'Старение'!$E$17&lt;=0),"",E25/'Старение'!$E$17)</f>
        <v/>
      </c>
      <c r="H25" s="28">
        <f>IF($A25="","",IF(E25&lt;=0,"",E25+ROW()/1000000))</f>
        <v/>
      </c>
    </row>
    <row r="26">
      <c r="A26" s="7" t="inlineStr">
        <is>
          <t>000000000007</t>
        </is>
      </c>
      <c r="B26" s="11">
        <f>IF($A26="","",IFERROR(INDEX('Документы'!$A$6:$A$505,MATCH($A26,'Документы'!$B$6:$B$505,0)),"нет в листе «Документы»"))</f>
        <v/>
      </c>
      <c r="C26" s="14">
        <f>IF($A26="","",SUMPRODUCT(('Документы'!$B$6:$B$505=$A26)*('Документы'!$H$6:$H$505&gt;0),'Документы'!$H$6:$H$505))</f>
        <v/>
      </c>
      <c r="D26" s="14">
        <f>IF($A26="","",SUMPRODUCT(('Документы'!$B$6:$B$505=$A26)*('Документы'!$H$6:$H$505&lt;0),'Документы'!$H$6:$H$505))</f>
        <v/>
      </c>
      <c r="E26" s="14">
        <f>IF($A26="","",C26+D26)</f>
        <v/>
      </c>
      <c r="F26" s="14">
        <f>IF($A26="","",SUMPRODUCT(('Документы'!$B$6:$B$505=$A26)*('Документы'!$H$6:$H$505&gt;0)*('Документы'!$F$6:$F$505&lt;&gt;"")*('Документы'!$F$6:$F$505&lt;'Старение'!$C$4),'Документы'!$H$6:$H$505))</f>
        <v/>
      </c>
      <c r="G26" s="27">
        <f>IF(OR($A26="",'Старение'!$E$17&lt;=0),"",E26/'Старение'!$E$17)</f>
        <v/>
      </c>
      <c r="H26" s="28">
        <f>IF($A26="","",IF(E26&lt;=0,"",E26+ROW()/1000000))</f>
        <v/>
      </c>
    </row>
    <row r="27">
      <c r="A27" s="7" t="inlineStr">
        <is>
          <t>000000000008</t>
        </is>
      </c>
      <c r="B27" s="11">
        <f>IF($A27="","",IFERROR(INDEX('Документы'!$A$6:$A$505,MATCH($A27,'Документы'!$B$6:$B$505,0)),"нет в листе «Документы»"))</f>
        <v/>
      </c>
      <c r="C27" s="14">
        <f>IF($A27="","",SUMPRODUCT(('Документы'!$B$6:$B$505=$A27)*('Документы'!$H$6:$H$505&gt;0),'Документы'!$H$6:$H$505))</f>
        <v/>
      </c>
      <c r="D27" s="14">
        <f>IF($A27="","",SUMPRODUCT(('Документы'!$B$6:$B$505=$A27)*('Документы'!$H$6:$H$505&lt;0),'Документы'!$H$6:$H$505))</f>
        <v/>
      </c>
      <c r="E27" s="14">
        <f>IF($A27="","",C27+D27)</f>
        <v/>
      </c>
      <c r="F27" s="14">
        <f>IF($A27="","",SUMPRODUCT(('Документы'!$B$6:$B$505=$A27)*('Документы'!$H$6:$H$505&gt;0)*('Документы'!$F$6:$F$505&lt;&gt;"")*('Документы'!$F$6:$F$505&lt;'Старение'!$C$4),'Документы'!$H$6:$H$505))</f>
        <v/>
      </c>
      <c r="G27" s="27">
        <f>IF(OR($A27="",'Старение'!$E$17&lt;=0),"",E27/'Старение'!$E$17)</f>
        <v/>
      </c>
      <c r="H27" s="28">
        <f>IF($A27="","",IF(E27&lt;=0,"",E27+ROW()/1000000))</f>
        <v/>
      </c>
    </row>
    <row r="28">
      <c r="A28" s="29" t="n"/>
      <c r="B28" s="11">
        <f>IF($A28="","",IFERROR(INDEX('Документы'!$A$6:$A$505,MATCH($A28,'Документы'!$B$6:$B$505,0)),"нет в листе «Документы»"))</f>
        <v/>
      </c>
      <c r="C28" s="14">
        <f>IF($A28="","",SUMPRODUCT(('Документы'!$B$6:$B$505=$A28)*('Документы'!$H$6:$H$505&gt;0),'Документы'!$H$6:$H$505))</f>
        <v/>
      </c>
      <c r="D28" s="14">
        <f>IF($A28="","",SUMPRODUCT(('Документы'!$B$6:$B$505=$A28)*('Документы'!$H$6:$H$505&lt;0),'Документы'!$H$6:$H$505))</f>
        <v/>
      </c>
      <c r="E28" s="14">
        <f>IF($A28="","",C28+D28)</f>
        <v/>
      </c>
      <c r="F28" s="14">
        <f>IF($A28="","",SUMPRODUCT(('Документы'!$B$6:$B$505=$A28)*('Документы'!$H$6:$H$505&gt;0)*('Документы'!$F$6:$F$505&lt;&gt;"")*('Документы'!$F$6:$F$505&lt;'Старение'!$C$4),'Документы'!$H$6:$H$505))</f>
        <v/>
      </c>
      <c r="G28" s="27">
        <f>IF(OR($A28="",'Старение'!$E$17&lt;=0),"",E28/'Старение'!$E$17)</f>
        <v/>
      </c>
      <c r="H28" s="28">
        <f>IF($A28="","",IF(E28&lt;=0,"",E28+ROW()/1000000))</f>
        <v/>
      </c>
    </row>
    <row r="29">
      <c r="A29" s="29" t="n"/>
      <c r="B29" s="11">
        <f>IF($A29="","",IFERROR(INDEX('Документы'!$A$6:$A$505,MATCH($A29,'Документы'!$B$6:$B$505,0)),"нет в листе «Документы»"))</f>
        <v/>
      </c>
      <c r="C29" s="14">
        <f>IF($A29="","",SUMPRODUCT(('Документы'!$B$6:$B$505=$A29)*('Документы'!$H$6:$H$505&gt;0),'Документы'!$H$6:$H$505))</f>
        <v/>
      </c>
      <c r="D29" s="14">
        <f>IF($A29="","",SUMPRODUCT(('Документы'!$B$6:$B$505=$A29)*('Документы'!$H$6:$H$505&lt;0),'Документы'!$H$6:$H$505))</f>
        <v/>
      </c>
      <c r="E29" s="14">
        <f>IF($A29="","",C29+D29)</f>
        <v/>
      </c>
      <c r="F29" s="14">
        <f>IF($A29="","",SUMPRODUCT(('Документы'!$B$6:$B$505=$A29)*('Документы'!$H$6:$H$505&gt;0)*('Документы'!$F$6:$F$505&lt;&gt;"")*('Документы'!$F$6:$F$505&lt;'Старение'!$C$4),'Документы'!$H$6:$H$505))</f>
        <v/>
      </c>
      <c r="G29" s="27">
        <f>IF(OR($A29="",'Старение'!$E$17&lt;=0),"",E29/'Старение'!$E$17)</f>
        <v/>
      </c>
      <c r="H29" s="28">
        <f>IF($A29="","",IF(E29&lt;=0,"",E29+ROW()/1000000))</f>
        <v/>
      </c>
    </row>
    <row r="30">
      <c r="A30" s="29" t="n"/>
      <c r="B30" s="11">
        <f>IF($A30="","",IFERROR(INDEX('Документы'!$A$6:$A$505,MATCH($A30,'Документы'!$B$6:$B$505,0)),"нет в листе «Документы»"))</f>
        <v/>
      </c>
      <c r="C30" s="14">
        <f>IF($A30="","",SUMPRODUCT(('Документы'!$B$6:$B$505=$A30)*('Документы'!$H$6:$H$505&gt;0),'Документы'!$H$6:$H$505))</f>
        <v/>
      </c>
      <c r="D30" s="14">
        <f>IF($A30="","",SUMPRODUCT(('Документы'!$B$6:$B$505=$A30)*('Документы'!$H$6:$H$505&lt;0),'Документы'!$H$6:$H$505))</f>
        <v/>
      </c>
      <c r="E30" s="14">
        <f>IF($A30="","",C30+D30)</f>
        <v/>
      </c>
      <c r="F30" s="14">
        <f>IF($A30="","",SUMPRODUCT(('Документы'!$B$6:$B$505=$A30)*('Документы'!$H$6:$H$505&gt;0)*('Документы'!$F$6:$F$505&lt;&gt;"")*('Документы'!$F$6:$F$505&lt;'Старение'!$C$4),'Документы'!$H$6:$H$505))</f>
        <v/>
      </c>
      <c r="G30" s="27">
        <f>IF(OR($A30="",'Старение'!$E$17&lt;=0),"",E30/'Старение'!$E$17)</f>
        <v/>
      </c>
      <c r="H30" s="28">
        <f>IF($A30="","",IF(E30&lt;=0,"",E30+ROW()/1000000))</f>
        <v/>
      </c>
    </row>
    <row r="31">
      <c r="A31" s="29" t="n"/>
      <c r="B31" s="11">
        <f>IF($A31="","",IFERROR(INDEX('Документы'!$A$6:$A$505,MATCH($A31,'Документы'!$B$6:$B$505,0)),"нет в листе «Документы»"))</f>
        <v/>
      </c>
      <c r="C31" s="14">
        <f>IF($A31="","",SUMPRODUCT(('Документы'!$B$6:$B$505=$A31)*('Документы'!$H$6:$H$505&gt;0),'Документы'!$H$6:$H$505))</f>
        <v/>
      </c>
      <c r="D31" s="14">
        <f>IF($A31="","",SUMPRODUCT(('Документы'!$B$6:$B$505=$A31)*('Документы'!$H$6:$H$505&lt;0),'Документы'!$H$6:$H$505))</f>
        <v/>
      </c>
      <c r="E31" s="14">
        <f>IF($A31="","",C31+D31)</f>
        <v/>
      </c>
      <c r="F31" s="14">
        <f>IF($A31="","",SUMPRODUCT(('Документы'!$B$6:$B$505=$A31)*('Документы'!$H$6:$H$505&gt;0)*('Документы'!$F$6:$F$505&lt;&gt;"")*('Документы'!$F$6:$F$505&lt;'Старение'!$C$4),'Документы'!$H$6:$H$505))</f>
        <v/>
      </c>
      <c r="G31" s="27">
        <f>IF(OR($A31="",'Старение'!$E$17&lt;=0),"",E31/'Старение'!$E$17)</f>
        <v/>
      </c>
      <c r="H31" s="28">
        <f>IF($A31="","",IF(E31&lt;=0,"",E31+ROW()/1000000))</f>
        <v/>
      </c>
    </row>
    <row r="32">
      <c r="A32" s="29" t="n"/>
      <c r="B32" s="11">
        <f>IF($A32="","",IFERROR(INDEX('Документы'!$A$6:$A$505,MATCH($A32,'Документы'!$B$6:$B$505,0)),"нет в листе «Документы»"))</f>
        <v/>
      </c>
      <c r="C32" s="14">
        <f>IF($A32="","",SUMPRODUCT(('Документы'!$B$6:$B$505=$A32)*('Документы'!$H$6:$H$505&gt;0),'Документы'!$H$6:$H$505))</f>
        <v/>
      </c>
      <c r="D32" s="14">
        <f>IF($A32="","",SUMPRODUCT(('Документы'!$B$6:$B$505=$A32)*('Документы'!$H$6:$H$505&lt;0),'Документы'!$H$6:$H$505))</f>
        <v/>
      </c>
      <c r="E32" s="14">
        <f>IF($A32="","",C32+D32)</f>
        <v/>
      </c>
      <c r="F32" s="14">
        <f>IF($A32="","",SUMPRODUCT(('Документы'!$B$6:$B$505=$A32)*('Документы'!$H$6:$H$505&gt;0)*('Документы'!$F$6:$F$505&lt;&gt;"")*('Документы'!$F$6:$F$505&lt;'Старение'!$C$4),'Документы'!$H$6:$H$505))</f>
        <v/>
      </c>
      <c r="G32" s="27">
        <f>IF(OR($A32="",'Старение'!$E$17&lt;=0),"",E32/'Старение'!$E$17)</f>
        <v/>
      </c>
      <c r="H32" s="28">
        <f>IF($A32="","",IF(E32&lt;=0,"",E32+ROW()/1000000))</f>
        <v/>
      </c>
    </row>
    <row r="33">
      <c r="A33" s="29" t="n"/>
      <c r="B33" s="11">
        <f>IF($A33="","",IFERROR(INDEX('Документы'!$A$6:$A$505,MATCH($A33,'Документы'!$B$6:$B$505,0)),"нет в листе «Документы»"))</f>
        <v/>
      </c>
      <c r="C33" s="14">
        <f>IF($A33="","",SUMPRODUCT(('Документы'!$B$6:$B$505=$A33)*('Документы'!$H$6:$H$505&gt;0),'Документы'!$H$6:$H$505))</f>
        <v/>
      </c>
      <c r="D33" s="14">
        <f>IF($A33="","",SUMPRODUCT(('Документы'!$B$6:$B$505=$A33)*('Документы'!$H$6:$H$505&lt;0),'Документы'!$H$6:$H$505))</f>
        <v/>
      </c>
      <c r="E33" s="14">
        <f>IF($A33="","",C33+D33)</f>
        <v/>
      </c>
      <c r="F33" s="14">
        <f>IF($A33="","",SUMPRODUCT(('Документы'!$B$6:$B$505=$A33)*('Документы'!$H$6:$H$505&gt;0)*('Документы'!$F$6:$F$505&lt;&gt;"")*('Документы'!$F$6:$F$505&lt;'Старение'!$C$4),'Документы'!$H$6:$H$505))</f>
        <v/>
      </c>
      <c r="G33" s="27">
        <f>IF(OR($A33="",'Старение'!$E$17&lt;=0),"",E33/'Старение'!$E$17)</f>
        <v/>
      </c>
      <c r="H33" s="28">
        <f>IF($A33="","",IF(E33&lt;=0,"",E33+ROW()/1000000))</f>
        <v/>
      </c>
    </row>
    <row r="34">
      <c r="A34" s="29" t="n"/>
      <c r="B34" s="11">
        <f>IF($A34="","",IFERROR(INDEX('Документы'!$A$6:$A$505,MATCH($A34,'Документы'!$B$6:$B$505,0)),"нет в листе «Документы»"))</f>
        <v/>
      </c>
      <c r="C34" s="14">
        <f>IF($A34="","",SUMPRODUCT(('Документы'!$B$6:$B$505=$A34)*('Документы'!$H$6:$H$505&gt;0),'Документы'!$H$6:$H$505))</f>
        <v/>
      </c>
      <c r="D34" s="14">
        <f>IF($A34="","",SUMPRODUCT(('Документы'!$B$6:$B$505=$A34)*('Документы'!$H$6:$H$505&lt;0),'Документы'!$H$6:$H$505))</f>
        <v/>
      </c>
      <c r="E34" s="14">
        <f>IF($A34="","",C34+D34)</f>
        <v/>
      </c>
      <c r="F34" s="14">
        <f>IF($A34="","",SUMPRODUCT(('Документы'!$B$6:$B$505=$A34)*('Документы'!$H$6:$H$505&gt;0)*('Документы'!$F$6:$F$505&lt;&gt;"")*('Документы'!$F$6:$F$505&lt;'Старение'!$C$4),'Документы'!$H$6:$H$505))</f>
        <v/>
      </c>
      <c r="G34" s="27">
        <f>IF(OR($A34="",'Старение'!$E$17&lt;=0),"",E34/'Старение'!$E$17)</f>
        <v/>
      </c>
      <c r="H34" s="28">
        <f>IF($A34="","",IF(E34&lt;=0,"",E34+ROW()/1000000))</f>
        <v/>
      </c>
    </row>
    <row r="35">
      <c r="A35" s="29" t="n"/>
      <c r="B35" s="11">
        <f>IF($A35="","",IFERROR(INDEX('Документы'!$A$6:$A$505,MATCH($A35,'Документы'!$B$6:$B$505,0)),"нет в листе «Документы»"))</f>
        <v/>
      </c>
      <c r="C35" s="14">
        <f>IF($A35="","",SUMPRODUCT(('Документы'!$B$6:$B$505=$A35)*('Документы'!$H$6:$H$505&gt;0),'Документы'!$H$6:$H$505))</f>
        <v/>
      </c>
      <c r="D35" s="14">
        <f>IF($A35="","",SUMPRODUCT(('Документы'!$B$6:$B$505=$A35)*('Документы'!$H$6:$H$505&lt;0),'Документы'!$H$6:$H$505))</f>
        <v/>
      </c>
      <c r="E35" s="14">
        <f>IF($A35="","",C35+D35)</f>
        <v/>
      </c>
      <c r="F35" s="14">
        <f>IF($A35="","",SUMPRODUCT(('Документы'!$B$6:$B$505=$A35)*('Документы'!$H$6:$H$505&gt;0)*('Документы'!$F$6:$F$505&lt;&gt;"")*('Документы'!$F$6:$F$505&lt;'Старение'!$C$4),'Документы'!$H$6:$H$505))</f>
        <v/>
      </c>
      <c r="G35" s="27">
        <f>IF(OR($A35="",'Старение'!$E$17&lt;=0),"",E35/'Старение'!$E$17)</f>
        <v/>
      </c>
      <c r="H35" s="28">
        <f>IF($A35="","",IF(E35&lt;=0,"",E35+ROW()/1000000))</f>
        <v/>
      </c>
    </row>
    <row r="36">
      <c r="A36" s="29" t="n"/>
      <c r="B36" s="11">
        <f>IF($A36="","",IFERROR(INDEX('Документы'!$A$6:$A$505,MATCH($A36,'Документы'!$B$6:$B$505,0)),"нет в листе «Документы»"))</f>
        <v/>
      </c>
      <c r="C36" s="14">
        <f>IF($A36="","",SUMPRODUCT(('Документы'!$B$6:$B$505=$A36)*('Документы'!$H$6:$H$505&gt;0),'Документы'!$H$6:$H$505))</f>
        <v/>
      </c>
      <c r="D36" s="14">
        <f>IF($A36="","",SUMPRODUCT(('Документы'!$B$6:$B$505=$A36)*('Документы'!$H$6:$H$505&lt;0),'Документы'!$H$6:$H$505))</f>
        <v/>
      </c>
      <c r="E36" s="14">
        <f>IF($A36="","",C36+D36)</f>
        <v/>
      </c>
      <c r="F36" s="14">
        <f>IF($A36="","",SUMPRODUCT(('Документы'!$B$6:$B$505=$A36)*('Документы'!$H$6:$H$505&gt;0)*('Документы'!$F$6:$F$505&lt;&gt;"")*('Документы'!$F$6:$F$505&lt;'Старение'!$C$4),'Документы'!$H$6:$H$505))</f>
        <v/>
      </c>
      <c r="G36" s="27">
        <f>IF(OR($A36="",'Старение'!$E$17&lt;=0),"",E36/'Старение'!$E$17)</f>
        <v/>
      </c>
      <c r="H36" s="28">
        <f>IF($A36="","",IF(E36&lt;=0,"",E36+ROW()/1000000))</f>
        <v/>
      </c>
    </row>
    <row r="37">
      <c r="A37" s="29" t="n"/>
      <c r="B37" s="11">
        <f>IF($A37="","",IFERROR(INDEX('Документы'!$A$6:$A$505,MATCH($A37,'Документы'!$B$6:$B$505,0)),"нет в листе «Документы»"))</f>
        <v/>
      </c>
      <c r="C37" s="14">
        <f>IF($A37="","",SUMPRODUCT(('Документы'!$B$6:$B$505=$A37)*('Документы'!$H$6:$H$505&gt;0),'Документы'!$H$6:$H$505))</f>
        <v/>
      </c>
      <c r="D37" s="14">
        <f>IF($A37="","",SUMPRODUCT(('Документы'!$B$6:$B$505=$A37)*('Документы'!$H$6:$H$505&lt;0),'Документы'!$H$6:$H$505))</f>
        <v/>
      </c>
      <c r="E37" s="14">
        <f>IF($A37="","",C37+D37)</f>
        <v/>
      </c>
      <c r="F37" s="14">
        <f>IF($A37="","",SUMPRODUCT(('Документы'!$B$6:$B$505=$A37)*('Документы'!$H$6:$H$505&gt;0)*('Документы'!$F$6:$F$505&lt;&gt;"")*('Документы'!$F$6:$F$505&lt;'Старение'!$C$4),'Документы'!$H$6:$H$505))</f>
        <v/>
      </c>
      <c r="G37" s="27">
        <f>IF(OR($A37="",'Старение'!$E$17&lt;=0),"",E37/'Старение'!$E$17)</f>
        <v/>
      </c>
      <c r="H37" s="28">
        <f>IF($A37="","",IF(E37&lt;=0,"",E37+ROW()/1000000))</f>
        <v/>
      </c>
    </row>
    <row r="38">
      <c r="A38" s="29" t="n"/>
      <c r="B38" s="11">
        <f>IF($A38="","",IFERROR(INDEX('Документы'!$A$6:$A$505,MATCH($A38,'Документы'!$B$6:$B$505,0)),"нет в листе «Документы»"))</f>
        <v/>
      </c>
      <c r="C38" s="14">
        <f>IF($A38="","",SUMPRODUCT(('Документы'!$B$6:$B$505=$A38)*('Документы'!$H$6:$H$505&gt;0),'Документы'!$H$6:$H$505))</f>
        <v/>
      </c>
      <c r="D38" s="14">
        <f>IF($A38="","",SUMPRODUCT(('Документы'!$B$6:$B$505=$A38)*('Документы'!$H$6:$H$505&lt;0),'Документы'!$H$6:$H$505))</f>
        <v/>
      </c>
      <c r="E38" s="14">
        <f>IF($A38="","",C38+D38)</f>
        <v/>
      </c>
      <c r="F38" s="14">
        <f>IF($A38="","",SUMPRODUCT(('Документы'!$B$6:$B$505=$A38)*('Документы'!$H$6:$H$505&gt;0)*('Документы'!$F$6:$F$505&lt;&gt;"")*('Документы'!$F$6:$F$505&lt;'Старение'!$C$4),'Документы'!$H$6:$H$505))</f>
        <v/>
      </c>
      <c r="G38" s="27">
        <f>IF(OR($A38="",'Старение'!$E$17&lt;=0),"",E38/'Старение'!$E$17)</f>
        <v/>
      </c>
      <c r="H38" s="28">
        <f>IF($A38="","",IF(E38&lt;=0,"",E38+ROW()/1000000))</f>
        <v/>
      </c>
    </row>
    <row r="39">
      <c r="A39" s="29" t="n"/>
      <c r="B39" s="11">
        <f>IF($A39="","",IFERROR(INDEX('Документы'!$A$6:$A$505,MATCH($A39,'Документы'!$B$6:$B$505,0)),"нет в листе «Документы»"))</f>
        <v/>
      </c>
      <c r="C39" s="14">
        <f>IF($A39="","",SUMPRODUCT(('Документы'!$B$6:$B$505=$A39)*('Документы'!$H$6:$H$505&gt;0),'Документы'!$H$6:$H$505))</f>
        <v/>
      </c>
      <c r="D39" s="14">
        <f>IF($A39="","",SUMPRODUCT(('Документы'!$B$6:$B$505=$A39)*('Документы'!$H$6:$H$505&lt;0),'Документы'!$H$6:$H$505))</f>
        <v/>
      </c>
      <c r="E39" s="14">
        <f>IF($A39="","",C39+D39)</f>
        <v/>
      </c>
      <c r="F39" s="14">
        <f>IF($A39="","",SUMPRODUCT(('Документы'!$B$6:$B$505=$A39)*('Документы'!$H$6:$H$505&gt;0)*('Документы'!$F$6:$F$505&lt;&gt;"")*('Документы'!$F$6:$F$505&lt;'Старение'!$C$4),'Документы'!$H$6:$H$505))</f>
        <v/>
      </c>
      <c r="G39" s="27">
        <f>IF(OR($A39="",'Старение'!$E$17&lt;=0),"",E39/'Старение'!$E$17)</f>
        <v/>
      </c>
      <c r="H39" s="28">
        <f>IF($A39="","",IF(E39&lt;=0,"",E39+ROW()/1000000))</f>
        <v/>
      </c>
    </row>
    <row r="40">
      <c r="A40" s="29" t="n"/>
      <c r="B40" s="11">
        <f>IF($A40="","",IFERROR(INDEX('Документы'!$A$6:$A$505,MATCH($A40,'Документы'!$B$6:$B$505,0)),"нет в листе «Документы»"))</f>
        <v/>
      </c>
      <c r="C40" s="14">
        <f>IF($A40="","",SUMPRODUCT(('Документы'!$B$6:$B$505=$A40)*('Документы'!$H$6:$H$505&gt;0),'Документы'!$H$6:$H$505))</f>
        <v/>
      </c>
      <c r="D40" s="14">
        <f>IF($A40="","",SUMPRODUCT(('Документы'!$B$6:$B$505=$A40)*('Документы'!$H$6:$H$505&lt;0),'Документы'!$H$6:$H$505))</f>
        <v/>
      </c>
      <c r="E40" s="14">
        <f>IF($A40="","",C40+D40)</f>
        <v/>
      </c>
      <c r="F40" s="14">
        <f>IF($A40="","",SUMPRODUCT(('Документы'!$B$6:$B$505=$A40)*('Документы'!$H$6:$H$505&gt;0)*('Документы'!$F$6:$F$505&lt;&gt;"")*('Документы'!$F$6:$F$505&lt;'Старение'!$C$4),'Документы'!$H$6:$H$505))</f>
        <v/>
      </c>
      <c r="G40" s="27">
        <f>IF(OR($A40="",'Старение'!$E$17&lt;=0),"",E40/'Старение'!$E$17)</f>
        <v/>
      </c>
      <c r="H40" s="28">
        <f>IF($A40="","",IF(E40&lt;=0,"",E40+ROW()/1000000))</f>
        <v/>
      </c>
    </row>
    <row r="41">
      <c r="A41" s="29" t="n"/>
      <c r="B41" s="11">
        <f>IF($A41="","",IFERROR(INDEX('Документы'!$A$6:$A$505,MATCH($A41,'Документы'!$B$6:$B$505,0)),"нет в листе «Документы»"))</f>
        <v/>
      </c>
      <c r="C41" s="14">
        <f>IF($A41="","",SUMPRODUCT(('Документы'!$B$6:$B$505=$A41)*('Документы'!$H$6:$H$505&gt;0),'Документы'!$H$6:$H$505))</f>
        <v/>
      </c>
      <c r="D41" s="14">
        <f>IF($A41="","",SUMPRODUCT(('Документы'!$B$6:$B$505=$A41)*('Документы'!$H$6:$H$505&lt;0),'Документы'!$H$6:$H$505))</f>
        <v/>
      </c>
      <c r="E41" s="14">
        <f>IF($A41="","",C41+D41)</f>
        <v/>
      </c>
      <c r="F41" s="14">
        <f>IF($A41="","",SUMPRODUCT(('Документы'!$B$6:$B$505=$A41)*('Документы'!$H$6:$H$505&gt;0)*('Документы'!$F$6:$F$505&lt;&gt;"")*('Документы'!$F$6:$F$505&lt;'Старение'!$C$4),'Документы'!$H$6:$H$505))</f>
        <v/>
      </c>
      <c r="G41" s="27">
        <f>IF(OR($A41="",'Старение'!$E$17&lt;=0),"",E41/'Старение'!$E$17)</f>
        <v/>
      </c>
      <c r="H41" s="28">
        <f>IF($A41="","",IF(E41&lt;=0,"",E41+ROW()/1000000))</f>
        <v/>
      </c>
    </row>
    <row r="42">
      <c r="A42" s="29" t="n"/>
      <c r="B42" s="11">
        <f>IF($A42="","",IFERROR(INDEX('Документы'!$A$6:$A$505,MATCH($A42,'Документы'!$B$6:$B$505,0)),"нет в листе «Документы»"))</f>
        <v/>
      </c>
      <c r="C42" s="14">
        <f>IF($A42="","",SUMPRODUCT(('Документы'!$B$6:$B$505=$A42)*('Документы'!$H$6:$H$505&gt;0),'Документы'!$H$6:$H$505))</f>
        <v/>
      </c>
      <c r="D42" s="14">
        <f>IF($A42="","",SUMPRODUCT(('Документы'!$B$6:$B$505=$A42)*('Документы'!$H$6:$H$505&lt;0),'Документы'!$H$6:$H$505))</f>
        <v/>
      </c>
      <c r="E42" s="14">
        <f>IF($A42="","",C42+D42)</f>
        <v/>
      </c>
      <c r="F42" s="14">
        <f>IF($A42="","",SUMPRODUCT(('Документы'!$B$6:$B$505=$A42)*('Документы'!$H$6:$H$505&gt;0)*('Документы'!$F$6:$F$505&lt;&gt;"")*('Документы'!$F$6:$F$505&lt;'Старение'!$C$4),'Документы'!$H$6:$H$505))</f>
        <v/>
      </c>
      <c r="G42" s="27">
        <f>IF(OR($A42="",'Старение'!$E$17&lt;=0),"",E42/'Старение'!$E$17)</f>
        <v/>
      </c>
      <c r="H42" s="28">
        <f>IF($A42="","",IF(E42&lt;=0,"",E42+ROW()/1000000))</f>
        <v/>
      </c>
    </row>
    <row r="43">
      <c r="A43" s="29" t="n"/>
      <c r="B43" s="11">
        <f>IF($A43="","",IFERROR(INDEX('Документы'!$A$6:$A$505,MATCH($A43,'Документы'!$B$6:$B$505,0)),"нет в листе «Документы»"))</f>
        <v/>
      </c>
      <c r="C43" s="14">
        <f>IF($A43="","",SUMPRODUCT(('Документы'!$B$6:$B$505=$A43)*('Документы'!$H$6:$H$505&gt;0),'Документы'!$H$6:$H$505))</f>
        <v/>
      </c>
      <c r="D43" s="14">
        <f>IF($A43="","",SUMPRODUCT(('Документы'!$B$6:$B$505=$A43)*('Документы'!$H$6:$H$505&lt;0),'Документы'!$H$6:$H$505))</f>
        <v/>
      </c>
      <c r="E43" s="14">
        <f>IF($A43="","",C43+D43)</f>
        <v/>
      </c>
      <c r="F43" s="14">
        <f>IF($A43="","",SUMPRODUCT(('Документы'!$B$6:$B$505=$A43)*('Документы'!$H$6:$H$505&gt;0)*('Документы'!$F$6:$F$505&lt;&gt;"")*('Документы'!$F$6:$F$505&lt;'Старение'!$C$4),'Документы'!$H$6:$H$505))</f>
        <v/>
      </c>
      <c r="G43" s="27">
        <f>IF(OR($A43="",'Старение'!$E$17&lt;=0),"",E43/'Старение'!$E$17)</f>
        <v/>
      </c>
      <c r="H43" s="28">
        <f>IF($A43="","",IF(E43&lt;=0,"",E43+ROW()/1000000))</f>
        <v/>
      </c>
    </row>
    <row r="44">
      <c r="A44" s="29" t="n"/>
      <c r="B44" s="11">
        <f>IF($A44="","",IFERROR(INDEX('Документы'!$A$6:$A$505,MATCH($A44,'Документы'!$B$6:$B$505,0)),"нет в листе «Документы»"))</f>
        <v/>
      </c>
      <c r="C44" s="14">
        <f>IF($A44="","",SUMPRODUCT(('Документы'!$B$6:$B$505=$A44)*('Документы'!$H$6:$H$505&gt;0),'Документы'!$H$6:$H$505))</f>
        <v/>
      </c>
      <c r="D44" s="14">
        <f>IF($A44="","",SUMPRODUCT(('Документы'!$B$6:$B$505=$A44)*('Документы'!$H$6:$H$505&lt;0),'Документы'!$H$6:$H$505))</f>
        <v/>
      </c>
      <c r="E44" s="14">
        <f>IF($A44="","",C44+D44)</f>
        <v/>
      </c>
      <c r="F44" s="14">
        <f>IF($A44="","",SUMPRODUCT(('Документы'!$B$6:$B$505=$A44)*('Документы'!$H$6:$H$505&gt;0)*('Документы'!$F$6:$F$505&lt;&gt;"")*('Документы'!$F$6:$F$505&lt;'Старение'!$C$4),'Документы'!$H$6:$H$505))</f>
        <v/>
      </c>
      <c r="G44" s="27">
        <f>IF(OR($A44="",'Старение'!$E$17&lt;=0),"",E44/'Старение'!$E$17)</f>
        <v/>
      </c>
      <c r="H44" s="28">
        <f>IF($A44="","",IF(E44&lt;=0,"",E44+ROW()/1000000))</f>
        <v/>
      </c>
    </row>
    <row r="45">
      <c r="A45" s="29" t="n"/>
      <c r="B45" s="11">
        <f>IF($A45="","",IFERROR(INDEX('Документы'!$A$6:$A$505,MATCH($A45,'Документы'!$B$6:$B$505,0)),"нет в листе «Документы»"))</f>
        <v/>
      </c>
      <c r="C45" s="14">
        <f>IF($A45="","",SUMPRODUCT(('Документы'!$B$6:$B$505=$A45)*('Документы'!$H$6:$H$505&gt;0),'Документы'!$H$6:$H$505))</f>
        <v/>
      </c>
      <c r="D45" s="14">
        <f>IF($A45="","",SUMPRODUCT(('Документы'!$B$6:$B$505=$A45)*('Документы'!$H$6:$H$505&lt;0),'Документы'!$H$6:$H$505))</f>
        <v/>
      </c>
      <c r="E45" s="14">
        <f>IF($A45="","",C45+D45)</f>
        <v/>
      </c>
      <c r="F45" s="14">
        <f>IF($A45="","",SUMPRODUCT(('Документы'!$B$6:$B$505=$A45)*('Документы'!$H$6:$H$505&gt;0)*('Документы'!$F$6:$F$505&lt;&gt;"")*('Документы'!$F$6:$F$505&lt;'Старение'!$C$4),'Документы'!$H$6:$H$505))</f>
        <v/>
      </c>
      <c r="G45" s="27">
        <f>IF(OR($A45="",'Старение'!$E$17&lt;=0),"",E45/'Старение'!$E$17)</f>
        <v/>
      </c>
      <c r="H45" s="28">
        <f>IF($A45="","",IF(E45&lt;=0,"",E45+ROW()/1000000))</f>
        <v/>
      </c>
    </row>
    <row r="46">
      <c r="A46" s="29" t="n"/>
      <c r="B46" s="11">
        <f>IF($A46="","",IFERROR(INDEX('Документы'!$A$6:$A$505,MATCH($A46,'Документы'!$B$6:$B$505,0)),"нет в листе «Документы»"))</f>
        <v/>
      </c>
      <c r="C46" s="14">
        <f>IF($A46="","",SUMPRODUCT(('Документы'!$B$6:$B$505=$A46)*('Документы'!$H$6:$H$505&gt;0),'Документы'!$H$6:$H$505))</f>
        <v/>
      </c>
      <c r="D46" s="14">
        <f>IF($A46="","",SUMPRODUCT(('Документы'!$B$6:$B$505=$A46)*('Документы'!$H$6:$H$505&lt;0),'Документы'!$H$6:$H$505))</f>
        <v/>
      </c>
      <c r="E46" s="14">
        <f>IF($A46="","",C46+D46)</f>
        <v/>
      </c>
      <c r="F46" s="14">
        <f>IF($A46="","",SUMPRODUCT(('Документы'!$B$6:$B$505=$A46)*('Документы'!$H$6:$H$505&gt;0)*('Документы'!$F$6:$F$505&lt;&gt;"")*('Документы'!$F$6:$F$505&lt;'Старение'!$C$4),'Документы'!$H$6:$H$505))</f>
        <v/>
      </c>
      <c r="G46" s="27">
        <f>IF(OR($A46="",'Старение'!$E$17&lt;=0),"",E46/'Старение'!$E$17)</f>
        <v/>
      </c>
      <c r="H46" s="28">
        <f>IF($A46="","",IF(E46&lt;=0,"",E46+ROW()/1000000))</f>
        <v/>
      </c>
    </row>
    <row r="47">
      <c r="A47" s="29" t="n"/>
      <c r="B47" s="11">
        <f>IF($A47="","",IFERROR(INDEX('Документы'!$A$6:$A$505,MATCH($A47,'Документы'!$B$6:$B$505,0)),"нет в листе «Документы»"))</f>
        <v/>
      </c>
      <c r="C47" s="14">
        <f>IF($A47="","",SUMPRODUCT(('Документы'!$B$6:$B$505=$A47)*('Документы'!$H$6:$H$505&gt;0),'Документы'!$H$6:$H$505))</f>
        <v/>
      </c>
      <c r="D47" s="14">
        <f>IF($A47="","",SUMPRODUCT(('Документы'!$B$6:$B$505=$A47)*('Документы'!$H$6:$H$505&lt;0),'Документы'!$H$6:$H$505))</f>
        <v/>
      </c>
      <c r="E47" s="14">
        <f>IF($A47="","",C47+D47)</f>
        <v/>
      </c>
      <c r="F47" s="14">
        <f>IF($A47="","",SUMPRODUCT(('Документы'!$B$6:$B$505=$A47)*('Документы'!$H$6:$H$505&gt;0)*('Документы'!$F$6:$F$505&lt;&gt;"")*('Документы'!$F$6:$F$505&lt;'Старение'!$C$4),'Документы'!$H$6:$H$505))</f>
        <v/>
      </c>
      <c r="G47" s="27">
        <f>IF(OR($A47="",'Старение'!$E$17&lt;=0),"",E47/'Старение'!$E$17)</f>
        <v/>
      </c>
      <c r="H47" s="28">
        <f>IF($A47="","",IF(E47&lt;=0,"",E47+ROW()/1000000))</f>
        <v/>
      </c>
    </row>
    <row r="48">
      <c r="A48" s="29" t="n"/>
      <c r="B48" s="11">
        <f>IF($A48="","",IFERROR(INDEX('Документы'!$A$6:$A$505,MATCH($A48,'Документы'!$B$6:$B$505,0)),"нет в листе «Документы»"))</f>
        <v/>
      </c>
      <c r="C48" s="14">
        <f>IF($A48="","",SUMPRODUCT(('Документы'!$B$6:$B$505=$A48)*('Документы'!$H$6:$H$505&gt;0),'Документы'!$H$6:$H$505))</f>
        <v/>
      </c>
      <c r="D48" s="14">
        <f>IF($A48="","",SUMPRODUCT(('Документы'!$B$6:$B$505=$A48)*('Документы'!$H$6:$H$505&lt;0),'Документы'!$H$6:$H$505))</f>
        <v/>
      </c>
      <c r="E48" s="14">
        <f>IF($A48="","",C48+D48)</f>
        <v/>
      </c>
      <c r="F48" s="14">
        <f>IF($A48="","",SUMPRODUCT(('Документы'!$B$6:$B$505=$A48)*('Документы'!$H$6:$H$505&gt;0)*('Документы'!$F$6:$F$505&lt;&gt;"")*('Документы'!$F$6:$F$505&lt;'Старение'!$C$4),'Документы'!$H$6:$H$505))</f>
        <v/>
      </c>
      <c r="G48" s="27">
        <f>IF(OR($A48="",'Старение'!$E$17&lt;=0),"",E48/'Старение'!$E$17)</f>
        <v/>
      </c>
      <c r="H48" s="28">
        <f>IF($A48="","",IF(E48&lt;=0,"",E48+ROW()/1000000))</f>
        <v/>
      </c>
    </row>
    <row r="49">
      <c r="A49" s="29" t="n"/>
      <c r="B49" s="11">
        <f>IF($A49="","",IFERROR(INDEX('Документы'!$A$6:$A$505,MATCH($A49,'Документы'!$B$6:$B$505,0)),"нет в листе «Документы»"))</f>
        <v/>
      </c>
      <c r="C49" s="14">
        <f>IF($A49="","",SUMPRODUCT(('Документы'!$B$6:$B$505=$A49)*('Документы'!$H$6:$H$505&gt;0),'Документы'!$H$6:$H$505))</f>
        <v/>
      </c>
      <c r="D49" s="14">
        <f>IF($A49="","",SUMPRODUCT(('Документы'!$B$6:$B$505=$A49)*('Документы'!$H$6:$H$505&lt;0),'Документы'!$H$6:$H$505))</f>
        <v/>
      </c>
      <c r="E49" s="14">
        <f>IF($A49="","",C49+D49)</f>
        <v/>
      </c>
      <c r="F49" s="14">
        <f>IF($A49="","",SUMPRODUCT(('Документы'!$B$6:$B$505=$A49)*('Документы'!$H$6:$H$505&gt;0)*('Документы'!$F$6:$F$505&lt;&gt;"")*('Документы'!$F$6:$F$505&lt;'Старение'!$C$4),'Документы'!$H$6:$H$505))</f>
        <v/>
      </c>
      <c r="G49" s="27">
        <f>IF(OR($A49="",'Старение'!$E$17&lt;=0),"",E49/'Старение'!$E$17)</f>
        <v/>
      </c>
      <c r="H49" s="28">
        <f>IF($A49="","",IF(E49&lt;=0,"",E49+ROW()/1000000))</f>
        <v/>
      </c>
    </row>
    <row r="50">
      <c r="A50" s="29" t="n"/>
      <c r="B50" s="11">
        <f>IF($A50="","",IFERROR(INDEX('Документы'!$A$6:$A$505,MATCH($A50,'Документы'!$B$6:$B$505,0)),"нет в листе «Документы»"))</f>
        <v/>
      </c>
      <c r="C50" s="14">
        <f>IF($A50="","",SUMPRODUCT(('Документы'!$B$6:$B$505=$A50)*('Документы'!$H$6:$H$505&gt;0),'Документы'!$H$6:$H$505))</f>
        <v/>
      </c>
      <c r="D50" s="14">
        <f>IF($A50="","",SUMPRODUCT(('Документы'!$B$6:$B$505=$A50)*('Документы'!$H$6:$H$505&lt;0),'Документы'!$H$6:$H$505))</f>
        <v/>
      </c>
      <c r="E50" s="14">
        <f>IF($A50="","",C50+D50)</f>
        <v/>
      </c>
      <c r="F50" s="14">
        <f>IF($A50="","",SUMPRODUCT(('Документы'!$B$6:$B$505=$A50)*('Документы'!$H$6:$H$505&gt;0)*('Документы'!$F$6:$F$505&lt;&gt;"")*('Документы'!$F$6:$F$505&lt;'Старение'!$C$4),'Документы'!$H$6:$H$505))</f>
        <v/>
      </c>
      <c r="G50" s="27">
        <f>IF(OR($A50="",'Старение'!$E$17&lt;=0),"",E50/'Старение'!$E$17)</f>
        <v/>
      </c>
      <c r="H50" s="28">
        <f>IF($A50="","",IF(E50&lt;=0,"",E50+ROW()/1000000))</f>
        <v/>
      </c>
    </row>
    <row r="51">
      <c r="A51" s="29" t="n"/>
      <c r="B51" s="11">
        <f>IF($A51="","",IFERROR(INDEX('Документы'!$A$6:$A$505,MATCH($A51,'Документы'!$B$6:$B$505,0)),"нет в листе «Документы»"))</f>
        <v/>
      </c>
      <c r="C51" s="14">
        <f>IF($A51="","",SUMPRODUCT(('Документы'!$B$6:$B$505=$A51)*('Документы'!$H$6:$H$505&gt;0),'Документы'!$H$6:$H$505))</f>
        <v/>
      </c>
      <c r="D51" s="14">
        <f>IF($A51="","",SUMPRODUCT(('Документы'!$B$6:$B$505=$A51)*('Документы'!$H$6:$H$505&lt;0),'Документы'!$H$6:$H$505))</f>
        <v/>
      </c>
      <c r="E51" s="14">
        <f>IF($A51="","",C51+D51)</f>
        <v/>
      </c>
      <c r="F51" s="14">
        <f>IF($A51="","",SUMPRODUCT(('Документы'!$B$6:$B$505=$A51)*('Документы'!$H$6:$H$505&gt;0)*('Документы'!$F$6:$F$505&lt;&gt;"")*('Документы'!$F$6:$F$505&lt;'Старение'!$C$4),'Документы'!$H$6:$H$505))</f>
        <v/>
      </c>
      <c r="G51" s="27">
        <f>IF(OR($A51="",'Старение'!$E$17&lt;=0),"",E51/'Старение'!$E$17)</f>
        <v/>
      </c>
      <c r="H51" s="28">
        <f>IF($A51="","",IF(E51&lt;=0,"",E51+ROW()/1000000))</f>
        <v/>
      </c>
    </row>
    <row r="52">
      <c r="A52" s="29" t="n"/>
      <c r="B52" s="11">
        <f>IF($A52="","",IFERROR(INDEX('Документы'!$A$6:$A$505,MATCH($A52,'Документы'!$B$6:$B$505,0)),"нет в листе «Документы»"))</f>
        <v/>
      </c>
      <c r="C52" s="14">
        <f>IF($A52="","",SUMPRODUCT(('Документы'!$B$6:$B$505=$A52)*('Документы'!$H$6:$H$505&gt;0),'Документы'!$H$6:$H$505))</f>
        <v/>
      </c>
      <c r="D52" s="14">
        <f>IF($A52="","",SUMPRODUCT(('Документы'!$B$6:$B$505=$A52)*('Документы'!$H$6:$H$505&lt;0),'Документы'!$H$6:$H$505))</f>
        <v/>
      </c>
      <c r="E52" s="14">
        <f>IF($A52="","",C52+D52)</f>
        <v/>
      </c>
      <c r="F52" s="14">
        <f>IF($A52="","",SUMPRODUCT(('Документы'!$B$6:$B$505=$A52)*('Документы'!$H$6:$H$505&gt;0)*('Документы'!$F$6:$F$505&lt;&gt;"")*('Документы'!$F$6:$F$505&lt;'Старение'!$C$4),'Документы'!$H$6:$H$505))</f>
        <v/>
      </c>
      <c r="G52" s="27">
        <f>IF(OR($A52="",'Старение'!$E$17&lt;=0),"",E52/'Старение'!$E$17)</f>
        <v/>
      </c>
      <c r="H52" s="28">
        <f>IF($A52="","",IF(E52&lt;=0,"",E52+ROW()/1000000))</f>
        <v/>
      </c>
    </row>
    <row r="53">
      <c r="A53" s="29" t="n"/>
      <c r="B53" s="11">
        <f>IF($A53="","",IFERROR(INDEX('Документы'!$A$6:$A$505,MATCH($A53,'Документы'!$B$6:$B$505,0)),"нет в листе «Документы»"))</f>
        <v/>
      </c>
      <c r="C53" s="14">
        <f>IF($A53="","",SUMPRODUCT(('Документы'!$B$6:$B$505=$A53)*('Документы'!$H$6:$H$505&gt;0),'Документы'!$H$6:$H$505))</f>
        <v/>
      </c>
      <c r="D53" s="14">
        <f>IF($A53="","",SUMPRODUCT(('Документы'!$B$6:$B$505=$A53)*('Документы'!$H$6:$H$505&lt;0),'Документы'!$H$6:$H$505))</f>
        <v/>
      </c>
      <c r="E53" s="14">
        <f>IF($A53="","",C53+D53)</f>
        <v/>
      </c>
      <c r="F53" s="14">
        <f>IF($A53="","",SUMPRODUCT(('Документы'!$B$6:$B$505=$A53)*('Документы'!$H$6:$H$505&gt;0)*('Документы'!$F$6:$F$505&lt;&gt;"")*('Документы'!$F$6:$F$505&lt;'Старение'!$C$4),'Документы'!$H$6:$H$505))</f>
        <v/>
      </c>
      <c r="G53" s="27">
        <f>IF(OR($A53="",'Старение'!$E$17&lt;=0),"",E53/'Старение'!$E$17)</f>
        <v/>
      </c>
      <c r="H53" s="28">
        <f>IF($A53="","",IF(E53&lt;=0,"",E53+ROW()/1000000))</f>
        <v/>
      </c>
    </row>
    <row r="54">
      <c r="A54" s="29" t="n"/>
      <c r="B54" s="11">
        <f>IF($A54="","",IFERROR(INDEX('Документы'!$A$6:$A$505,MATCH($A54,'Документы'!$B$6:$B$505,0)),"нет в листе «Документы»"))</f>
        <v/>
      </c>
      <c r="C54" s="14">
        <f>IF($A54="","",SUMPRODUCT(('Документы'!$B$6:$B$505=$A54)*('Документы'!$H$6:$H$505&gt;0),'Документы'!$H$6:$H$505))</f>
        <v/>
      </c>
      <c r="D54" s="14">
        <f>IF($A54="","",SUMPRODUCT(('Документы'!$B$6:$B$505=$A54)*('Документы'!$H$6:$H$505&lt;0),'Документы'!$H$6:$H$505))</f>
        <v/>
      </c>
      <c r="E54" s="14">
        <f>IF($A54="","",C54+D54)</f>
        <v/>
      </c>
      <c r="F54" s="14">
        <f>IF($A54="","",SUMPRODUCT(('Документы'!$B$6:$B$505=$A54)*('Документы'!$H$6:$H$505&gt;0)*('Документы'!$F$6:$F$505&lt;&gt;"")*('Документы'!$F$6:$F$505&lt;'Старение'!$C$4),'Документы'!$H$6:$H$505))</f>
        <v/>
      </c>
      <c r="G54" s="27">
        <f>IF(OR($A54="",'Старение'!$E$17&lt;=0),"",E54/'Старение'!$E$17)</f>
        <v/>
      </c>
      <c r="H54" s="28">
        <f>IF($A54="","",IF(E54&lt;=0,"",E54+ROW()/1000000))</f>
        <v/>
      </c>
    </row>
    <row r="55">
      <c r="A55" s="29" t="n"/>
      <c r="B55" s="11">
        <f>IF($A55="","",IFERROR(INDEX('Документы'!$A$6:$A$505,MATCH($A55,'Документы'!$B$6:$B$505,0)),"нет в листе «Документы»"))</f>
        <v/>
      </c>
      <c r="C55" s="14">
        <f>IF($A55="","",SUMPRODUCT(('Документы'!$B$6:$B$505=$A55)*('Документы'!$H$6:$H$505&gt;0),'Документы'!$H$6:$H$505))</f>
        <v/>
      </c>
      <c r="D55" s="14">
        <f>IF($A55="","",SUMPRODUCT(('Документы'!$B$6:$B$505=$A55)*('Документы'!$H$6:$H$505&lt;0),'Документы'!$H$6:$H$505))</f>
        <v/>
      </c>
      <c r="E55" s="14">
        <f>IF($A55="","",C55+D55)</f>
        <v/>
      </c>
      <c r="F55" s="14">
        <f>IF($A55="","",SUMPRODUCT(('Документы'!$B$6:$B$505=$A55)*('Документы'!$H$6:$H$505&gt;0)*('Документы'!$F$6:$F$505&lt;&gt;"")*('Документы'!$F$6:$F$505&lt;'Старение'!$C$4),'Документы'!$H$6:$H$505))</f>
        <v/>
      </c>
      <c r="G55" s="27">
        <f>IF(OR($A55="",'Старение'!$E$17&lt;=0),"",E55/'Старение'!$E$17)</f>
        <v/>
      </c>
      <c r="H55" s="28">
        <f>IF($A55="","",IF(E55&lt;=0,"",E55+ROW()/1000000))</f>
        <v/>
      </c>
    </row>
    <row r="56">
      <c r="A56" s="29" t="n"/>
      <c r="B56" s="11">
        <f>IF($A56="","",IFERROR(INDEX('Документы'!$A$6:$A$505,MATCH($A56,'Документы'!$B$6:$B$505,0)),"нет в листе «Документы»"))</f>
        <v/>
      </c>
      <c r="C56" s="14">
        <f>IF($A56="","",SUMPRODUCT(('Документы'!$B$6:$B$505=$A56)*('Документы'!$H$6:$H$505&gt;0),'Документы'!$H$6:$H$505))</f>
        <v/>
      </c>
      <c r="D56" s="14">
        <f>IF($A56="","",SUMPRODUCT(('Документы'!$B$6:$B$505=$A56)*('Документы'!$H$6:$H$505&lt;0),'Документы'!$H$6:$H$505))</f>
        <v/>
      </c>
      <c r="E56" s="14">
        <f>IF($A56="","",C56+D56)</f>
        <v/>
      </c>
      <c r="F56" s="14">
        <f>IF($A56="","",SUMPRODUCT(('Документы'!$B$6:$B$505=$A56)*('Документы'!$H$6:$H$505&gt;0)*('Документы'!$F$6:$F$505&lt;&gt;"")*('Документы'!$F$6:$F$505&lt;'Старение'!$C$4),'Документы'!$H$6:$H$505))</f>
        <v/>
      </c>
      <c r="G56" s="27">
        <f>IF(OR($A56="",'Старение'!$E$17&lt;=0),"",E56/'Старение'!$E$17)</f>
        <v/>
      </c>
      <c r="H56" s="28">
        <f>IF($A56="","",IF(E56&lt;=0,"",E56+ROW()/1000000))</f>
        <v/>
      </c>
    </row>
    <row r="57">
      <c r="A57" s="29" t="n"/>
      <c r="B57" s="11">
        <f>IF($A57="","",IFERROR(INDEX('Документы'!$A$6:$A$505,MATCH($A57,'Документы'!$B$6:$B$505,0)),"нет в листе «Документы»"))</f>
        <v/>
      </c>
      <c r="C57" s="14">
        <f>IF($A57="","",SUMPRODUCT(('Документы'!$B$6:$B$505=$A57)*('Документы'!$H$6:$H$505&gt;0),'Документы'!$H$6:$H$505))</f>
        <v/>
      </c>
      <c r="D57" s="14">
        <f>IF($A57="","",SUMPRODUCT(('Документы'!$B$6:$B$505=$A57)*('Документы'!$H$6:$H$505&lt;0),'Документы'!$H$6:$H$505))</f>
        <v/>
      </c>
      <c r="E57" s="14">
        <f>IF($A57="","",C57+D57)</f>
        <v/>
      </c>
      <c r="F57" s="14">
        <f>IF($A57="","",SUMPRODUCT(('Документы'!$B$6:$B$505=$A57)*('Документы'!$H$6:$H$505&gt;0)*('Документы'!$F$6:$F$505&lt;&gt;"")*('Документы'!$F$6:$F$505&lt;'Старение'!$C$4),'Документы'!$H$6:$H$505))</f>
        <v/>
      </c>
      <c r="G57" s="27">
        <f>IF(OR($A57="",'Старение'!$E$17&lt;=0),"",E57/'Старение'!$E$17)</f>
        <v/>
      </c>
      <c r="H57" s="28">
        <f>IF($A57="","",IF(E57&lt;=0,"",E57+ROW()/1000000))</f>
        <v/>
      </c>
    </row>
    <row r="58">
      <c r="A58" s="29" t="n"/>
      <c r="B58" s="11">
        <f>IF($A58="","",IFERROR(INDEX('Документы'!$A$6:$A$505,MATCH($A58,'Документы'!$B$6:$B$505,0)),"нет в листе «Документы»"))</f>
        <v/>
      </c>
      <c r="C58" s="14">
        <f>IF($A58="","",SUMPRODUCT(('Документы'!$B$6:$B$505=$A58)*('Документы'!$H$6:$H$505&gt;0),'Документы'!$H$6:$H$505))</f>
        <v/>
      </c>
      <c r="D58" s="14">
        <f>IF($A58="","",SUMPRODUCT(('Документы'!$B$6:$B$505=$A58)*('Документы'!$H$6:$H$505&lt;0),'Документы'!$H$6:$H$505))</f>
        <v/>
      </c>
      <c r="E58" s="14">
        <f>IF($A58="","",C58+D58)</f>
        <v/>
      </c>
      <c r="F58" s="14">
        <f>IF($A58="","",SUMPRODUCT(('Документы'!$B$6:$B$505=$A58)*('Документы'!$H$6:$H$505&gt;0)*('Документы'!$F$6:$F$505&lt;&gt;"")*('Документы'!$F$6:$F$505&lt;'Старение'!$C$4),'Документы'!$H$6:$H$505))</f>
        <v/>
      </c>
      <c r="G58" s="27">
        <f>IF(OR($A58="",'Старение'!$E$17&lt;=0),"",E58/'Старение'!$E$17)</f>
        <v/>
      </c>
      <c r="H58" s="28">
        <f>IF($A58="","",IF(E58&lt;=0,"",E58+ROW()/1000000))</f>
        <v/>
      </c>
    </row>
    <row r="59">
      <c r="A59" s="29" t="n"/>
      <c r="B59" s="11">
        <f>IF($A59="","",IFERROR(INDEX('Документы'!$A$6:$A$505,MATCH($A59,'Документы'!$B$6:$B$505,0)),"нет в листе «Документы»"))</f>
        <v/>
      </c>
      <c r="C59" s="14">
        <f>IF($A59="","",SUMPRODUCT(('Документы'!$B$6:$B$505=$A59)*('Документы'!$H$6:$H$505&gt;0),'Документы'!$H$6:$H$505))</f>
        <v/>
      </c>
      <c r="D59" s="14">
        <f>IF($A59="","",SUMPRODUCT(('Документы'!$B$6:$B$505=$A59)*('Документы'!$H$6:$H$505&lt;0),'Документы'!$H$6:$H$505))</f>
        <v/>
      </c>
      <c r="E59" s="14">
        <f>IF($A59="","",C59+D59)</f>
        <v/>
      </c>
      <c r="F59" s="14">
        <f>IF($A59="","",SUMPRODUCT(('Документы'!$B$6:$B$505=$A59)*('Документы'!$H$6:$H$505&gt;0)*('Документы'!$F$6:$F$505&lt;&gt;"")*('Документы'!$F$6:$F$505&lt;'Старение'!$C$4),'Документы'!$H$6:$H$505))</f>
        <v/>
      </c>
      <c r="G59" s="27">
        <f>IF(OR($A59="",'Старение'!$E$17&lt;=0),"",E59/'Старение'!$E$17)</f>
        <v/>
      </c>
      <c r="H59" s="28">
        <f>IF($A59="","",IF(E59&lt;=0,"",E59+ROW()/1000000))</f>
        <v/>
      </c>
    </row>
    <row r="60">
      <c r="A60" s="29" t="n"/>
      <c r="B60" s="11">
        <f>IF($A60="","",IFERROR(INDEX('Документы'!$A$6:$A$505,MATCH($A60,'Документы'!$B$6:$B$505,0)),"нет в листе «Документы»"))</f>
        <v/>
      </c>
      <c r="C60" s="14">
        <f>IF($A60="","",SUMPRODUCT(('Документы'!$B$6:$B$505=$A60)*('Документы'!$H$6:$H$505&gt;0),'Документы'!$H$6:$H$505))</f>
        <v/>
      </c>
      <c r="D60" s="14">
        <f>IF($A60="","",SUMPRODUCT(('Документы'!$B$6:$B$505=$A60)*('Документы'!$H$6:$H$505&lt;0),'Документы'!$H$6:$H$505))</f>
        <v/>
      </c>
      <c r="E60" s="14">
        <f>IF($A60="","",C60+D60)</f>
        <v/>
      </c>
      <c r="F60" s="14">
        <f>IF($A60="","",SUMPRODUCT(('Документы'!$B$6:$B$505=$A60)*('Документы'!$H$6:$H$505&gt;0)*('Документы'!$F$6:$F$505&lt;&gt;"")*('Документы'!$F$6:$F$505&lt;'Старение'!$C$4),'Документы'!$H$6:$H$505))</f>
        <v/>
      </c>
      <c r="G60" s="27">
        <f>IF(OR($A60="",'Старение'!$E$17&lt;=0),"",E60/'Старение'!$E$17)</f>
        <v/>
      </c>
      <c r="H60" s="28">
        <f>IF($A60="","",IF(E60&lt;=0,"",E60+ROW()/1000000))</f>
        <v/>
      </c>
    </row>
    <row r="61">
      <c r="A61" s="29" t="n"/>
      <c r="B61" s="11">
        <f>IF($A61="","",IFERROR(INDEX('Документы'!$A$6:$A$505,MATCH($A61,'Документы'!$B$6:$B$505,0)),"нет в листе «Документы»"))</f>
        <v/>
      </c>
      <c r="C61" s="14">
        <f>IF($A61="","",SUMPRODUCT(('Документы'!$B$6:$B$505=$A61)*('Документы'!$H$6:$H$505&gt;0),'Документы'!$H$6:$H$505))</f>
        <v/>
      </c>
      <c r="D61" s="14">
        <f>IF($A61="","",SUMPRODUCT(('Документы'!$B$6:$B$505=$A61)*('Документы'!$H$6:$H$505&lt;0),'Документы'!$H$6:$H$505))</f>
        <v/>
      </c>
      <c r="E61" s="14">
        <f>IF($A61="","",C61+D61)</f>
        <v/>
      </c>
      <c r="F61" s="14">
        <f>IF($A61="","",SUMPRODUCT(('Документы'!$B$6:$B$505=$A61)*('Документы'!$H$6:$H$505&gt;0)*('Документы'!$F$6:$F$505&lt;&gt;"")*('Документы'!$F$6:$F$505&lt;'Старение'!$C$4),'Документы'!$H$6:$H$505))</f>
        <v/>
      </c>
      <c r="G61" s="27">
        <f>IF(OR($A61="",'Старение'!$E$17&lt;=0),"",E61/'Старение'!$E$17)</f>
        <v/>
      </c>
      <c r="H61" s="28">
        <f>IF($A61="","",IF(E61&lt;=0,"",E61+ROW()/1000000))</f>
        <v/>
      </c>
    </row>
    <row r="62">
      <c r="A62" s="29" t="n"/>
      <c r="B62" s="11">
        <f>IF($A62="","",IFERROR(INDEX('Документы'!$A$6:$A$505,MATCH($A62,'Документы'!$B$6:$B$505,0)),"нет в листе «Документы»"))</f>
        <v/>
      </c>
      <c r="C62" s="14">
        <f>IF($A62="","",SUMPRODUCT(('Документы'!$B$6:$B$505=$A62)*('Документы'!$H$6:$H$505&gt;0),'Документы'!$H$6:$H$505))</f>
        <v/>
      </c>
      <c r="D62" s="14">
        <f>IF($A62="","",SUMPRODUCT(('Документы'!$B$6:$B$505=$A62)*('Документы'!$H$6:$H$505&lt;0),'Документы'!$H$6:$H$505))</f>
        <v/>
      </c>
      <c r="E62" s="14">
        <f>IF($A62="","",C62+D62)</f>
        <v/>
      </c>
      <c r="F62" s="14">
        <f>IF($A62="","",SUMPRODUCT(('Документы'!$B$6:$B$505=$A62)*('Документы'!$H$6:$H$505&gt;0)*('Документы'!$F$6:$F$505&lt;&gt;"")*('Документы'!$F$6:$F$505&lt;'Старение'!$C$4),'Документы'!$H$6:$H$505))</f>
        <v/>
      </c>
      <c r="G62" s="27">
        <f>IF(OR($A62="",'Старение'!$E$17&lt;=0),"",E62/'Старение'!$E$17)</f>
        <v/>
      </c>
      <c r="H62" s="28">
        <f>IF($A62="","",IF(E62&lt;=0,"",E62+ROW()/1000000))</f>
        <v/>
      </c>
    </row>
    <row r="63">
      <c r="A63" s="29" t="n"/>
      <c r="B63" s="11">
        <f>IF($A63="","",IFERROR(INDEX('Документы'!$A$6:$A$505,MATCH($A63,'Документы'!$B$6:$B$505,0)),"нет в листе «Документы»"))</f>
        <v/>
      </c>
      <c r="C63" s="14">
        <f>IF($A63="","",SUMPRODUCT(('Документы'!$B$6:$B$505=$A63)*('Документы'!$H$6:$H$505&gt;0),'Документы'!$H$6:$H$505))</f>
        <v/>
      </c>
      <c r="D63" s="14">
        <f>IF($A63="","",SUMPRODUCT(('Документы'!$B$6:$B$505=$A63)*('Документы'!$H$6:$H$505&lt;0),'Документы'!$H$6:$H$505))</f>
        <v/>
      </c>
      <c r="E63" s="14">
        <f>IF($A63="","",C63+D63)</f>
        <v/>
      </c>
      <c r="F63" s="14">
        <f>IF($A63="","",SUMPRODUCT(('Документы'!$B$6:$B$505=$A63)*('Документы'!$H$6:$H$505&gt;0)*('Документы'!$F$6:$F$505&lt;&gt;"")*('Документы'!$F$6:$F$505&lt;'Старение'!$C$4),'Документы'!$H$6:$H$505))</f>
        <v/>
      </c>
      <c r="G63" s="27">
        <f>IF(OR($A63="",'Старение'!$E$17&lt;=0),"",E63/'Старение'!$E$17)</f>
        <v/>
      </c>
      <c r="H63" s="28">
        <f>IF($A63="","",IF(E63&lt;=0,"",E63+ROW()/1000000))</f>
        <v/>
      </c>
    </row>
    <row r="64">
      <c r="A64" s="29" t="n"/>
      <c r="B64" s="11">
        <f>IF($A64="","",IFERROR(INDEX('Документы'!$A$6:$A$505,MATCH($A64,'Документы'!$B$6:$B$505,0)),"нет в листе «Документы»"))</f>
        <v/>
      </c>
      <c r="C64" s="14">
        <f>IF($A64="","",SUMPRODUCT(('Документы'!$B$6:$B$505=$A64)*('Документы'!$H$6:$H$505&gt;0),'Документы'!$H$6:$H$505))</f>
        <v/>
      </c>
      <c r="D64" s="14">
        <f>IF($A64="","",SUMPRODUCT(('Документы'!$B$6:$B$505=$A64)*('Документы'!$H$6:$H$505&lt;0),'Документы'!$H$6:$H$505))</f>
        <v/>
      </c>
      <c r="E64" s="14">
        <f>IF($A64="","",C64+D64)</f>
        <v/>
      </c>
      <c r="F64" s="14">
        <f>IF($A64="","",SUMPRODUCT(('Документы'!$B$6:$B$505=$A64)*('Документы'!$H$6:$H$505&gt;0)*('Документы'!$F$6:$F$505&lt;&gt;"")*('Документы'!$F$6:$F$505&lt;'Старение'!$C$4),'Документы'!$H$6:$H$505))</f>
        <v/>
      </c>
      <c r="G64" s="27">
        <f>IF(OR($A64="",'Старение'!$E$17&lt;=0),"",E64/'Старение'!$E$17)</f>
        <v/>
      </c>
      <c r="H64" s="28">
        <f>IF($A64="","",IF(E64&lt;=0,"",E64+ROW()/1000000))</f>
        <v/>
      </c>
    </row>
    <row r="65">
      <c r="A65" s="29" t="n"/>
      <c r="B65" s="11">
        <f>IF($A65="","",IFERROR(INDEX('Документы'!$A$6:$A$505,MATCH($A65,'Документы'!$B$6:$B$505,0)),"нет в листе «Документы»"))</f>
        <v/>
      </c>
      <c r="C65" s="14">
        <f>IF($A65="","",SUMPRODUCT(('Документы'!$B$6:$B$505=$A65)*('Документы'!$H$6:$H$505&gt;0),'Документы'!$H$6:$H$505))</f>
        <v/>
      </c>
      <c r="D65" s="14">
        <f>IF($A65="","",SUMPRODUCT(('Документы'!$B$6:$B$505=$A65)*('Документы'!$H$6:$H$505&lt;0),'Документы'!$H$6:$H$505))</f>
        <v/>
      </c>
      <c r="E65" s="14">
        <f>IF($A65="","",C65+D65)</f>
        <v/>
      </c>
      <c r="F65" s="14">
        <f>IF($A65="","",SUMPRODUCT(('Документы'!$B$6:$B$505=$A65)*('Документы'!$H$6:$H$505&gt;0)*('Документы'!$F$6:$F$505&lt;&gt;"")*('Документы'!$F$6:$F$505&lt;'Старение'!$C$4),'Документы'!$H$6:$H$505))</f>
        <v/>
      </c>
      <c r="G65" s="27">
        <f>IF(OR($A65="",'Старение'!$E$17&lt;=0),"",E65/'Старение'!$E$17)</f>
        <v/>
      </c>
      <c r="H65" s="28">
        <f>IF($A65="","",IF(E65&lt;=0,"",E65+ROW()/1000000))</f>
        <v/>
      </c>
    </row>
    <row r="66">
      <c r="A66" s="29" t="n"/>
      <c r="B66" s="11">
        <f>IF($A66="","",IFERROR(INDEX('Документы'!$A$6:$A$505,MATCH($A66,'Документы'!$B$6:$B$505,0)),"нет в листе «Документы»"))</f>
        <v/>
      </c>
      <c r="C66" s="14">
        <f>IF($A66="","",SUMPRODUCT(('Документы'!$B$6:$B$505=$A66)*('Документы'!$H$6:$H$505&gt;0),'Документы'!$H$6:$H$505))</f>
        <v/>
      </c>
      <c r="D66" s="14">
        <f>IF($A66="","",SUMPRODUCT(('Документы'!$B$6:$B$505=$A66)*('Документы'!$H$6:$H$505&lt;0),'Документы'!$H$6:$H$505))</f>
        <v/>
      </c>
      <c r="E66" s="14">
        <f>IF($A66="","",C66+D66)</f>
        <v/>
      </c>
      <c r="F66" s="14">
        <f>IF($A66="","",SUMPRODUCT(('Документы'!$B$6:$B$505=$A66)*('Документы'!$H$6:$H$505&gt;0)*('Документы'!$F$6:$F$505&lt;&gt;"")*('Документы'!$F$6:$F$505&lt;'Старение'!$C$4),'Документы'!$H$6:$H$505))</f>
        <v/>
      </c>
      <c r="G66" s="27">
        <f>IF(OR($A66="",'Старение'!$E$17&lt;=0),"",E66/'Старение'!$E$17)</f>
        <v/>
      </c>
      <c r="H66" s="28">
        <f>IF($A66="","",IF(E66&lt;=0,"",E66+ROW()/1000000))</f>
        <v/>
      </c>
    </row>
    <row r="67">
      <c r="A67" s="29" t="n"/>
      <c r="B67" s="11">
        <f>IF($A67="","",IFERROR(INDEX('Документы'!$A$6:$A$505,MATCH($A67,'Документы'!$B$6:$B$505,0)),"нет в листе «Документы»"))</f>
        <v/>
      </c>
      <c r="C67" s="14">
        <f>IF($A67="","",SUMPRODUCT(('Документы'!$B$6:$B$505=$A67)*('Документы'!$H$6:$H$505&gt;0),'Документы'!$H$6:$H$505))</f>
        <v/>
      </c>
      <c r="D67" s="14">
        <f>IF($A67="","",SUMPRODUCT(('Документы'!$B$6:$B$505=$A67)*('Документы'!$H$6:$H$505&lt;0),'Документы'!$H$6:$H$505))</f>
        <v/>
      </c>
      <c r="E67" s="14">
        <f>IF($A67="","",C67+D67)</f>
        <v/>
      </c>
      <c r="F67" s="14">
        <f>IF($A67="","",SUMPRODUCT(('Документы'!$B$6:$B$505=$A67)*('Документы'!$H$6:$H$505&gt;0)*('Документы'!$F$6:$F$505&lt;&gt;"")*('Документы'!$F$6:$F$505&lt;'Старение'!$C$4),'Документы'!$H$6:$H$505))</f>
        <v/>
      </c>
      <c r="G67" s="27">
        <f>IF(OR($A67="",'Старение'!$E$17&lt;=0),"",E67/'Старение'!$E$17)</f>
        <v/>
      </c>
      <c r="H67" s="28">
        <f>IF($A67="","",IF(E67&lt;=0,"",E67+ROW()/1000000))</f>
        <v/>
      </c>
    </row>
    <row r="68">
      <c r="A68" s="29" t="n"/>
      <c r="B68" s="11">
        <f>IF($A68="","",IFERROR(INDEX('Документы'!$A$6:$A$505,MATCH($A68,'Документы'!$B$6:$B$505,0)),"нет в листе «Документы»"))</f>
        <v/>
      </c>
      <c r="C68" s="14">
        <f>IF($A68="","",SUMPRODUCT(('Документы'!$B$6:$B$505=$A68)*('Документы'!$H$6:$H$505&gt;0),'Документы'!$H$6:$H$505))</f>
        <v/>
      </c>
      <c r="D68" s="14">
        <f>IF($A68="","",SUMPRODUCT(('Документы'!$B$6:$B$505=$A68)*('Документы'!$H$6:$H$505&lt;0),'Документы'!$H$6:$H$505))</f>
        <v/>
      </c>
      <c r="E68" s="14">
        <f>IF($A68="","",C68+D68)</f>
        <v/>
      </c>
      <c r="F68" s="14">
        <f>IF($A68="","",SUMPRODUCT(('Документы'!$B$6:$B$505=$A68)*('Документы'!$H$6:$H$505&gt;0)*('Документы'!$F$6:$F$505&lt;&gt;"")*('Документы'!$F$6:$F$505&lt;'Старение'!$C$4),'Документы'!$H$6:$H$505))</f>
        <v/>
      </c>
      <c r="G68" s="27">
        <f>IF(OR($A68="",'Старение'!$E$17&lt;=0),"",E68/'Старение'!$E$17)</f>
        <v/>
      </c>
      <c r="H68" s="28">
        <f>IF($A68="","",IF(E68&lt;=0,"",E68+ROW()/1000000))</f>
        <v/>
      </c>
    </row>
    <row r="69">
      <c r="A69" s="29" t="n"/>
      <c r="B69" s="11">
        <f>IF($A69="","",IFERROR(INDEX('Документы'!$A$6:$A$505,MATCH($A69,'Документы'!$B$6:$B$505,0)),"нет в листе «Документы»"))</f>
        <v/>
      </c>
      <c r="C69" s="14">
        <f>IF($A69="","",SUMPRODUCT(('Документы'!$B$6:$B$505=$A69)*('Документы'!$H$6:$H$505&gt;0),'Документы'!$H$6:$H$505))</f>
        <v/>
      </c>
      <c r="D69" s="14">
        <f>IF($A69="","",SUMPRODUCT(('Документы'!$B$6:$B$505=$A69)*('Документы'!$H$6:$H$505&lt;0),'Документы'!$H$6:$H$505))</f>
        <v/>
      </c>
      <c r="E69" s="14">
        <f>IF($A69="","",C69+D69)</f>
        <v/>
      </c>
      <c r="F69" s="14">
        <f>IF($A69="","",SUMPRODUCT(('Документы'!$B$6:$B$505=$A69)*('Документы'!$H$6:$H$505&gt;0)*('Документы'!$F$6:$F$505&lt;&gt;"")*('Документы'!$F$6:$F$505&lt;'Старение'!$C$4),'Документы'!$H$6:$H$505))</f>
        <v/>
      </c>
      <c r="G69" s="27">
        <f>IF(OR($A69="",'Старение'!$E$17&lt;=0),"",E69/'Старение'!$E$17)</f>
        <v/>
      </c>
      <c r="H69" s="28">
        <f>IF($A69="","",IF(E69&lt;=0,"",E69+ROW()/1000000))</f>
        <v/>
      </c>
    </row>
    <row r="70">
      <c r="A70" s="29" t="n"/>
      <c r="B70" s="11">
        <f>IF($A70="","",IFERROR(INDEX('Документы'!$A$6:$A$505,MATCH($A70,'Документы'!$B$6:$B$505,0)),"нет в листе «Документы»"))</f>
        <v/>
      </c>
      <c r="C70" s="14">
        <f>IF($A70="","",SUMPRODUCT(('Документы'!$B$6:$B$505=$A70)*('Документы'!$H$6:$H$505&gt;0),'Документы'!$H$6:$H$505))</f>
        <v/>
      </c>
      <c r="D70" s="14">
        <f>IF($A70="","",SUMPRODUCT(('Документы'!$B$6:$B$505=$A70)*('Документы'!$H$6:$H$505&lt;0),'Документы'!$H$6:$H$505))</f>
        <v/>
      </c>
      <c r="E70" s="14">
        <f>IF($A70="","",C70+D70)</f>
        <v/>
      </c>
      <c r="F70" s="14">
        <f>IF($A70="","",SUMPRODUCT(('Документы'!$B$6:$B$505=$A70)*('Документы'!$H$6:$H$505&gt;0)*('Документы'!$F$6:$F$505&lt;&gt;"")*('Документы'!$F$6:$F$505&lt;'Старение'!$C$4),'Документы'!$H$6:$H$505))</f>
        <v/>
      </c>
      <c r="G70" s="27">
        <f>IF(OR($A70="",'Старение'!$E$17&lt;=0),"",E70/'Старение'!$E$17)</f>
        <v/>
      </c>
      <c r="H70" s="28">
        <f>IF($A70="","",IF(E70&lt;=0,"",E70+ROW()/1000000))</f>
        <v/>
      </c>
    </row>
    <row r="71">
      <c r="A71" s="29" t="n"/>
      <c r="B71" s="11">
        <f>IF($A71="","",IFERROR(INDEX('Документы'!$A$6:$A$505,MATCH($A71,'Документы'!$B$6:$B$505,0)),"нет в листе «Документы»"))</f>
        <v/>
      </c>
      <c r="C71" s="14">
        <f>IF($A71="","",SUMPRODUCT(('Документы'!$B$6:$B$505=$A71)*('Документы'!$H$6:$H$505&gt;0),'Документы'!$H$6:$H$505))</f>
        <v/>
      </c>
      <c r="D71" s="14">
        <f>IF($A71="","",SUMPRODUCT(('Документы'!$B$6:$B$505=$A71)*('Документы'!$H$6:$H$505&lt;0),'Документы'!$H$6:$H$505))</f>
        <v/>
      </c>
      <c r="E71" s="14">
        <f>IF($A71="","",C71+D71)</f>
        <v/>
      </c>
      <c r="F71" s="14">
        <f>IF($A71="","",SUMPRODUCT(('Документы'!$B$6:$B$505=$A71)*('Документы'!$H$6:$H$505&gt;0)*('Документы'!$F$6:$F$505&lt;&gt;"")*('Документы'!$F$6:$F$505&lt;'Старение'!$C$4),'Документы'!$H$6:$H$505))</f>
        <v/>
      </c>
      <c r="G71" s="27">
        <f>IF(OR($A71="",'Старение'!$E$17&lt;=0),"",E71/'Старение'!$E$17)</f>
        <v/>
      </c>
      <c r="H71" s="28">
        <f>IF($A71="","",IF(E71&lt;=0,"",E71+ROW()/1000000))</f>
        <v/>
      </c>
    </row>
    <row r="72">
      <c r="A72" s="29" t="n"/>
      <c r="B72" s="11">
        <f>IF($A72="","",IFERROR(INDEX('Документы'!$A$6:$A$505,MATCH($A72,'Документы'!$B$6:$B$505,0)),"нет в листе «Документы»"))</f>
        <v/>
      </c>
      <c r="C72" s="14">
        <f>IF($A72="","",SUMPRODUCT(('Документы'!$B$6:$B$505=$A72)*('Документы'!$H$6:$H$505&gt;0),'Документы'!$H$6:$H$505))</f>
        <v/>
      </c>
      <c r="D72" s="14">
        <f>IF($A72="","",SUMPRODUCT(('Документы'!$B$6:$B$505=$A72)*('Документы'!$H$6:$H$505&lt;0),'Документы'!$H$6:$H$505))</f>
        <v/>
      </c>
      <c r="E72" s="14">
        <f>IF($A72="","",C72+D72)</f>
        <v/>
      </c>
      <c r="F72" s="14">
        <f>IF($A72="","",SUMPRODUCT(('Документы'!$B$6:$B$505=$A72)*('Документы'!$H$6:$H$505&gt;0)*('Документы'!$F$6:$F$505&lt;&gt;"")*('Документы'!$F$6:$F$505&lt;'Старение'!$C$4),'Документы'!$H$6:$H$505))</f>
        <v/>
      </c>
      <c r="G72" s="27">
        <f>IF(OR($A72="",'Старение'!$E$17&lt;=0),"",E72/'Старение'!$E$17)</f>
        <v/>
      </c>
      <c r="H72" s="28">
        <f>IF($A72="","",IF(E72&lt;=0,"",E72+ROW()/1000000))</f>
        <v/>
      </c>
    </row>
    <row r="73">
      <c r="A73" s="29" t="n"/>
      <c r="B73" s="11">
        <f>IF($A73="","",IFERROR(INDEX('Документы'!$A$6:$A$505,MATCH($A73,'Документы'!$B$6:$B$505,0)),"нет в листе «Документы»"))</f>
        <v/>
      </c>
      <c r="C73" s="14">
        <f>IF($A73="","",SUMPRODUCT(('Документы'!$B$6:$B$505=$A73)*('Документы'!$H$6:$H$505&gt;0),'Документы'!$H$6:$H$505))</f>
        <v/>
      </c>
      <c r="D73" s="14">
        <f>IF($A73="","",SUMPRODUCT(('Документы'!$B$6:$B$505=$A73)*('Документы'!$H$6:$H$505&lt;0),'Документы'!$H$6:$H$505))</f>
        <v/>
      </c>
      <c r="E73" s="14">
        <f>IF($A73="","",C73+D73)</f>
        <v/>
      </c>
      <c r="F73" s="14">
        <f>IF($A73="","",SUMPRODUCT(('Документы'!$B$6:$B$505=$A73)*('Документы'!$H$6:$H$505&gt;0)*('Документы'!$F$6:$F$505&lt;&gt;"")*('Документы'!$F$6:$F$505&lt;'Старение'!$C$4),'Документы'!$H$6:$H$505))</f>
        <v/>
      </c>
      <c r="G73" s="27">
        <f>IF(OR($A73="",'Старение'!$E$17&lt;=0),"",E73/'Старение'!$E$17)</f>
        <v/>
      </c>
      <c r="H73" s="28">
        <f>IF($A73="","",IF(E73&lt;=0,"",E73+ROW()/1000000))</f>
        <v/>
      </c>
    </row>
    <row r="74">
      <c r="A74" s="29" t="n"/>
      <c r="B74" s="11">
        <f>IF($A74="","",IFERROR(INDEX('Документы'!$A$6:$A$505,MATCH($A74,'Документы'!$B$6:$B$505,0)),"нет в листе «Документы»"))</f>
        <v/>
      </c>
      <c r="C74" s="14">
        <f>IF($A74="","",SUMPRODUCT(('Документы'!$B$6:$B$505=$A74)*('Документы'!$H$6:$H$505&gt;0),'Документы'!$H$6:$H$505))</f>
        <v/>
      </c>
      <c r="D74" s="14">
        <f>IF($A74="","",SUMPRODUCT(('Документы'!$B$6:$B$505=$A74)*('Документы'!$H$6:$H$505&lt;0),'Документы'!$H$6:$H$505))</f>
        <v/>
      </c>
      <c r="E74" s="14">
        <f>IF($A74="","",C74+D74)</f>
        <v/>
      </c>
      <c r="F74" s="14">
        <f>IF($A74="","",SUMPRODUCT(('Документы'!$B$6:$B$505=$A74)*('Документы'!$H$6:$H$505&gt;0)*('Документы'!$F$6:$F$505&lt;&gt;"")*('Документы'!$F$6:$F$505&lt;'Старение'!$C$4),'Документы'!$H$6:$H$505))</f>
        <v/>
      </c>
      <c r="G74" s="27">
        <f>IF(OR($A74="",'Старение'!$E$17&lt;=0),"",E74/'Старение'!$E$17)</f>
        <v/>
      </c>
      <c r="H74" s="28">
        <f>IF($A74="","",IF(E74&lt;=0,"",E74+ROW()/1000000))</f>
        <v/>
      </c>
    </row>
    <row r="75">
      <c r="A75" s="29" t="n"/>
      <c r="B75" s="11">
        <f>IF($A75="","",IFERROR(INDEX('Документы'!$A$6:$A$505,MATCH($A75,'Документы'!$B$6:$B$505,0)),"нет в листе «Документы»"))</f>
        <v/>
      </c>
      <c r="C75" s="14">
        <f>IF($A75="","",SUMPRODUCT(('Документы'!$B$6:$B$505=$A75)*('Документы'!$H$6:$H$505&gt;0),'Документы'!$H$6:$H$505))</f>
        <v/>
      </c>
      <c r="D75" s="14">
        <f>IF($A75="","",SUMPRODUCT(('Документы'!$B$6:$B$505=$A75)*('Документы'!$H$6:$H$505&lt;0),'Документы'!$H$6:$H$505))</f>
        <v/>
      </c>
      <c r="E75" s="14">
        <f>IF($A75="","",C75+D75)</f>
        <v/>
      </c>
      <c r="F75" s="14">
        <f>IF($A75="","",SUMPRODUCT(('Документы'!$B$6:$B$505=$A75)*('Документы'!$H$6:$H$505&gt;0)*('Документы'!$F$6:$F$505&lt;&gt;"")*('Документы'!$F$6:$F$505&lt;'Старение'!$C$4),'Документы'!$H$6:$H$505))</f>
        <v/>
      </c>
      <c r="G75" s="27">
        <f>IF(OR($A75="",'Старение'!$E$17&lt;=0),"",E75/'Старение'!$E$17)</f>
        <v/>
      </c>
      <c r="H75" s="28">
        <f>IF($A75="","",IF(E75&lt;=0,"",E75+ROW()/1000000))</f>
        <v/>
      </c>
    </row>
    <row r="76">
      <c r="A76" s="29" t="n"/>
      <c r="B76" s="11">
        <f>IF($A76="","",IFERROR(INDEX('Документы'!$A$6:$A$505,MATCH($A76,'Документы'!$B$6:$B$505,0)),"нет в листе «Документы»"))</f>
        <v/>
      </c>
      <c r="C76" s="14">
        <f>IF($A76="","",SUMPRODUCT(('Документы'!$B$6:$B$505=$A76)*('Документы'!$H$6:$H$505&gt;0),'Документы'!$H$6:$H$505))</f>
        <v/>
      </c>
      <c r="D76" s="14">
        <f>IF($A76="","",SUMPRODUCT(('Документы'!$B$6:$B$505=$A76)*('Документы'!$H$6:$H$505&lt;0),'Документы'!$H$6:$H$505))</f>
        <v/>
      </c>
      <c r="E76" s="14">
        <f>IF($A76="","",C76+D76)</f>
        <v/>
      </c>
      <c r="F76" s="14">
        <f>IF($A76="","",SUMPRODUCT(('Документы'!$B$6:$B$505=$A76)*('Документы'!$H$6:$H$505&gt;0)*('Документы'!$F$6:$F$505&lt;&gt;"")*('Документы'!$F$6:$F$505&lt;'Старение'!$C$4),'Документы'!$H$6:$H$505))</f>
        <v/>
      </c>
      <c r="G76" s="27">
        <f>IF(OR($A76="",'Старение'!$E$17&lt;=0),"",E76/'Старение'!$E$17)</f>
        <v/>
      </c>
      <c r="H76" s="28">
        <f>IF($A76="","",IF(E76&lt;=0,"",E76+ROW()/1000000))</f>
        <v/>
      </c>
    </row>
    <row r="77">
      <c r="A77" s="29" t="n"/>
      <c r="B77" s="11">
        <f>IF($A77="","",IFERROR(INDEX('Документы'!$A$6:$A$505,MATCH($A77,'Документы'!$B$6:$B$505,0)),"нет в листе «Документы»"))</f>
        <v/>
      </c>
      <c r="C77" s="14">
        <f>IF($A77="","",SUMPRODUCT(('Документы'!$B$6:$B$505=$A77)*('Документы'!$H$6:$H$505&gt;0),'Документы'!$H$6:$H$505))</f>
        <v/>
      </c>
      <c r="D77" s="14">
        <f>IF($A77="","",SUMPRODUCT(('Документы'!$B$6:$B$505=$A77)*('Документы'!$H$6:$H$505&lt;0),'Документы'!$H$6:$H$505))</f>
        <v/>
      </c>
      <c r="E77" s="14">
        <f>IF($A77="","",C77+D77)</f>
        <v/>
      </c>
      <c r="F77" s="14">
        <f>IF($A77="","",SUMPRODUCT(('Документы'!$B$6:$B$505=$A77)*('Документы'!$H$6:$H$505&gt;0)*('Документы'!$F$6:$F$505&lt;&gt;"")*('Документы'!$F$6:$F$505&lt;'Старение'!$C$4),'Документы'!$H$6:$H$505))</f>
        <v/>
      </c>
      <c r="G77" s="27">
        <f>IF(OR($A77="",'Старение'!$E$17&lt;=0),"",E77/'Старение'!$E$17)</f>
        <v/>
      </c>
      <c r="H77" s="28">
        <f>IF($A77="","",IF(E77&lt;=0,"",E77+ROW()/1000000))</f>
        <v/>
      </c>
    </row>
    <row r="78">
      <c r="A78" s="29" t="n"/>
      <c r="B78" s="11">
        <f>IF($A78="","",IFERROR(INDEX('Документы'!$A$6:$A$505,MATCH($A78,'Документы'!$B$6:$B$505,0)),"нет в листе «Документы»"))</f>
        <v/>
      </c>
      <c r="C78" s="14">
        <f>IF($A78="","",SUMPRODUCT(('Документы'!$B$6:$B$505=$A78)*('Документы'!$H$6:$H$505&gt;0),'Документы'!$H$6:$H$505))</f>
        <v/>
      </c>
      <c r="D78" s="14">
        <f>IF($A78="","",SUMPRODUCT(('Документы'!$B$6:$B$505=$A78)*('Документы'!$H$6:$H$505&lt;0),'Документы'!$H$6:$H$505))</f>
        <v/>
      </c>
      <c r="E78" s="14">
        <f>IF($A78="","",C78+D78)</f>
        <v/>
      </c>
      <c r="F78" s="14">
        <f>IF($A78="","",SUMPRODUCT(('Документы'!$B$6:$B$505=$A78)*('Документы'!$H$6:$H$505&gt;0)*('Документы'!$F$6:$F$505&lt;&gt;"")*('Документы'!$F$6:$F$505&lt;'Старение'!$C$4),'Документы'!$H$6:$H$505))</f>
        <v/>
      </c>
      <c r="G78" s="27">
        <f>IF(OR($A78="",'Старение'!$E$17&lt;=0),"",E78/'Старение'!$E$17)</f>
        <v/>
      </c>
      <c r="H78" s="28">
        <f>IF($A78="","",IF(E78&lt;=0,"",E78+ROW()/1000000))</f>
        <v/>
      </c>
    </row>
    <row r="79">
      <c r="A79" s="29" t="n"/>
      <c r="B79" s="11">
        <f>IF($A79="","",IFERROR(INDEX('Документы'!$A$6:$A$505,MATCH($A79,'Документы'!$B$6:$B$505,0)),"нет в листе «Документы»"))</f>
        <v/>
      </c>
      <c r="C79" s="14">
        <f>IF($A79="","",SUMPRODUCT(('Документы'!$B$6:$B$505=$A79)*('Документы'!$H$6:$H$505&gt;0),'Документы'!$H$6:$H$505))</f>
        <v/>
      </c>
      <c r="D79" s="14">
        <f>IF($A79="","",SUMPRODUCT(('Документы'!$B$6:$B$505=$A79)*('Документы'!$H$6:$H$505&lt;0),'Документы'!$H$6:$H$505))</f>
        <v/>
      </c>
      <c r="E79" s="14">
        <f>IF($A79="","",C79+D79)</f>
        <v/>
      </c>
      <c r="F79" s="14">
        <f>IF($A79="","",SUMPRODUCT(('Документы'!$B$6:$B$505=$A79)*('Документы'!$H$6:$H$505&gt;0)*('Документы'!$F$6:$F$505&lt;&gt;"")*('Документы'!$F$6:$F$505&lt;'Старение'!$C$4),'Документы'!$H$6:$H$505))</f>
        <v/>
      </c>
      <c r="G79" s="27">
        <f>IF(OR($A79="",'Старение'!$E$17&lt;=0),"",E79/'Старение'!$E$17)</f>
        <v/>
      </c>
      <c r="H79" s="28">
        <f>IF($A79="","",IF(E79&lt;=0,"",E79+ROW()/1000000))</f>
        <v/>
      </c>
    </row>
    <row r="80">
      <c r="A80" s="29" t="n"/>
      <c r="B80" s="11">
        <f>IF($A80="","",IFERROR(INDEX('Документы'!$A$6:$A$505,MATCH($A80,'Документы'!$B$6:$B$505,0)),"нет в листе «Документы»"))</f>
        <v/>
      </c>
      <c r="C80" s="14">
        <f>IF($A80="","",SUMPRODUCT(('Документы'!$B$6:$B$505=$A80)*('Документы'!$H$6:$H$505&gt;0),'Документы'!$H$6:$H$505))</f>
        <v/>
      </c>
      <c r="D80" s="14">
        <f>IF($A80="","",SUMPRODUCT(('Документы'!$B$6:$B$505=$A80)*('Документы'!$H$6:$H$505&lt;0),'Документы'!$H$6:$H$505))</f>
        <v/>
      </c>
      <c r="E80" s="14">
        <f>IF($A80="","",C80+D80)</f>
        <v/>
      </c>
      <c r="F80" s="14">
        <f>IF($A80="","",SUMPRODUCT(('Документы'!$B$6:$B$505=$A80)*('Документы'!$H$6:$H$505&gt;0)*('Документы'!$F$6:$F$505&lt;&gt;"")*('Документы'!$F$6:$F$505&lt;'Старение'!$C$4),'Документы'!$H$6:$H$505))</f>
        <v/>
      </c>
      <c r="G80" s="27">
        <f>IF(OR($A80="",'Старение'!$E$17&lt;=0),"",E80/'Старение'!$E$17)</f>
        <v/>
      </c>
      <c r="H80" s="28">
        <f>IF($A80="","",IF(E80&lt;=0,"",E80+ROW()/1000000))</f>
        <v/>
      </c>
    </row>
    <row r="81">
      <c r="A81" s="29" t="n"/>
      <c r="B81" s="11">
        <f>IF($A81="","",IFERROR(INDEX('Документы'!$A$6:$A$505,MATCH($A81,'Документы'!$B$6:$B$505,0)),"нет в листе «Документы»"))</f>
        <v/>
      </c>
      <c r="C81" s="14">
        <f>IF($A81="","",SUMPRODUCT(('Документы'!$B$6:$B$505=$A81)*('Документы'!$H$6:$H$505&gt;0),'Документы'!$H$6:$H$505))</f>
        <v/>
      </c>
      <c r="D81" s="14">
        <f>IF($A81="","",SUMPRODUCT(('Документы'!$B$6:$B$505=$A81)*('Документы'!$H$6:$H$505&lt;0),'Документы'!$H$6:$H$505))</f>
        <v/>
      </c>
      <c r="E81" s="14">
        <f>IF($A81="","",C81+D81)</f>
        <v/>
      </c>
      <c r="F81" s="14">
        <f>IF($A81="","",SUMPRODUCT(('Документы'!$B$6:$B$505=$A81)*('Документы'!$H$6:$H$505&gt;0)*('Документы'!$F$6:$F$505&lt;&gt;"")*('Документы'!$F$6:$F$505&lt;'Старение'!$C$4),'Документы'!$H$6:$H$505))</f>
        <v/>
      </c>
      <c r="G81" s="27">
        <f>IF(OR($A81="",'Старение'!$E$17&lt;=0),"",E81/'Старение'!$E$17)</f>
        <v/>
      </c>
      <c r="H81" s="28">
        <f>IF($A81="","",IF(E81&lt;=0,"",E81+ROW()/1000000))</f>
        <v/>
      </c>
    </row>
    <row r="82">
      <c r="A82" s="29" t="n"/>
      <c r="B82" s="11">
        <f>IF($A82="","",IFERROR(INDEX('Документы'!$A$6:$A$505,MATCH($A82,'Документы'!$B$6:$B$505,0)),"нет в листе «Документы»"))</f>
        <v/>
      </c>
      <c r="C82" s="14">
        <f>IF($A82="","",SUMPRODUCT(('Документы'!$B$6:$B$505=$A82)*('Документы'!$H$6:$H$505&gt;0),'Документы'!$H$6:$H$505))</f>
        <v/>
      </c>
      <c r="D82" s="14">
        <f>IF($A82="","",SUMPRODUCT(('Документы'!$B$6:$B$505=$A82)*('Документы'!$H$6:$H$505&lt;0),'Документы'!$H$6:$H$505))</f>
        <v/>
      </c>
      <c r="E82" s="14">
        <f>IF($A82="","",C82+D82)</f>
        <v/>
      </c>
      <c r="F82" s="14">
        <f>IF($A82="","",SUMPRODUCT(('Документы'!$B$6:$B$505=$A82)*('Документы'!$H$6:$H$505&gt;0)*('Документы'!$F$6:$F$505&lt;&gt;"")*('Документы'!$F$6:$F$505&lt;'Старение'!$C$4),'Документы'!$H$6:$H$505))</f>
        <v/>
      </c>
      <c r="G82" s="27">
        <f>IF(OR($A82="",'Старение'!$E$17&lt;=0),"",E82/'Старение'!$E$17)</f>
        <v/>
      </c>
      <c r="H82" s="28">
        <f>IF($A82="","",IF(E82&lt;=0,"",E82+ROW()/1000000))</f>
        <v/>
      </c>
    </row>
    <row r="83">
      <c r="A83" s="29" t="n"/>
      <c r="B83" s="11">
        <f>IF($A83="","",IFERROR(INDEX('Документы'!$A$6:$A$505,MATCH($A83,'Документы'!$B$6:$B$505,0)),"нет в листе «Документы»"))</f>
        <v/>
      </c>
      <c r="C83" s="14">
        <f>IF($A83="","",SUMPRODUCT(('Документы'!$B$6:$B$505=$A83)*('Документы'!$H$6:$H$505&gt;0),'Документы'!$H$6:$H$505))</f>
        <v/>
      </c>
      <c r="D83" s="14">
        <f>IF($A83="","",SUMPRODUCT(('Документы'!$B$6:$B$505=$A83)*('Документы'!$H$6:$H$505&lt;0),'Документы'!$H$6:$H$505))</f>
        <v/>
      </c>
      <c r="E83" s="14">
        <f>IF($A83="","",C83+D83)</f>
        <v/>
      </c>
      <c r="F83" s="14">
        <f>IF($A83="","",SUMPRODUCT(('Документы'!$B$6:$B$505=$A83)*('Документы'!$H$6:$H$505&gt;0)*('Документы'!$F$6:$F$505&lt;&gt;"")*('Документы'!$F$6:$F$505&lt;'Старение'!$C$4),'Документы'!$H$6:$H$505))</f>
        <v/>
      </c>
      <c r="G83" s="27">
        <f>IF(OR($A83="",'Старение'!$E$17&lt;=0),"",E83/'Старение'!$E$17)</f>
        <v/>
      </c>
      <c r="H83" s="28">
        <f>IF($A83="","",IF(E83&lt;=0,"",E83+ROW()/1000000))</f>
        <v/>
      </c>
    </row>
    <row r="84">
      <c r="A84" s="29" t="n"/>
      <c r="B84" s="11">
        <f>IF($A84="","",IFERROR(INDEX('Документы'!$A$6:$A$505,MATCH($A84,'Документы'!$B$6:$B$505,0)),"нет в листе «Документы»"))</f>
        <v/>
      </c>
      <c r="C84" s="14">
        <f>IF($A84="","",SUMPRODUCT(('Документы'!$B$6:$B$505=$A84)*('Документы'!$H$6:$H$505&gt;0),'Документы'!$H$6:$H$505))</f>
        <v/>
      </c>
      <c r="D84" s="14">
        <f>IF($A84="","",SUMPRODUCT(('Документы'!$B$6:$B$505=$A84)*('Документы'!$H$6:$H$505&lt;0),'Документы'!$H$6:$H$505))</f>
        <v/>
      </c>
      <c r="E84" s="14">
        <f>IF($A84="","",C84+D84)</f>
        <v/>
      </c>
      <c r="F84" s="14">
        <f>IF($A84="","",SUMPRODUCT(('Документы'!$B$6:$B$505=$A84)*('Документы'!$H$6:$H$505&gt;0)*('Документы'!$F$6:$F$505&lt;&gt;"")*('Документы'!$F$6:$F$505&lt;'Старение'!$C$4),'Документы'!$H$6:$H$505))</f>
        <v/>
      </c>
      <c r="G84" s="27">
        <f>IF(OR($A84="",'Старение'!$E$17&lt;=0),"",E84/'Старение'!$E$17)</f>
        <v/>
      </c>
      <c r="H84" s="28">
        <f>IF($A84="","",IF(E84&lt;=0,"",E84+ROW()/1000000))</f>
        <v/>
      </c>
    </row>
    <row r="85">
      <c r="A85" s="29" t="n"/>
      <c r="B85" s="11">
        <f>IF($A85="","",IFERROR(INDEX('Документы'!$A$6:$A$505,MATCH($A85,'Документы'!$B$6:$B$505,0)),"нет в листе «Документы»"))</f>
        <v/>
      </c>
      <c r="C85" s="14">
        <f>IF($A85="","",SUMPRODUCT(('Документы'!$B$6:$B$505=$A85)*('Документы'!$H$6:$H$505&gt;0),'Документы'!$H$6:$H$505))</f>
        <v/>
      </c>
      <c r="D85" s="14">
        <f>IF($A85="","",SUMPRODUCT(('Документы'!$B$6:$B$505=$A85)*('Документы'!$H$6:$H$505&lt;0),'Документы'!$H$6:$H$505))</f>
        <v/>
      </c>
      <c r="E85" s="14">
        <f>IF($A85="","",C85+D85)</f>
        <v/>
      </c>
      <c r="F85" s="14">
        <f>IF($A85="","",SUMPRODUCT(('Документы'!$B$6:$B$505=$A85)*('Документы'!$H$6:$H$505&gt;0)*('Документы'!$F$6:$F$505&lt;&gt;"")*('Документы'!$F$6:$F$505&lt;'Старение'!$C$4),'Документы'!$H$6:$H$505))</f>
        <v/>
      </c>
      <c r="G85" s="27">
        <f>IF(OR($A85="",'Старение'!$E$17&lt;=0),"",E85/'Старение'!$E$17)</f>
        <v/>
      </c>
      <c r="H85" s="28">
        <f>IF($A85="","",IF(E85&lt;=0,"",E85+ROW()/1000000))</f>
        <v/>
      </c>
    </row>
    <row r="86">
      <c r="A86" s="29" t="n"/>
      <c r="B86" s="11">
        <f>IF($A86="","",IFERROR(INDEX('Документы'!$A$6:$A$505,MATCH($A86,'Документы'!$B$6:$B$505,0)),"нет в листе «Документы»"))</f>
        <v/>
      </c>
      <c r="C86" s="14">
        <f>IF($A86="","",SUMPRODUCT(('Документы'!$B$6:$B$505=$A86)*('Документы'!$H$6:$H$505&gt;0),'Документы'!$H$6:$H$505))</f>
        <v/>
      </c>
      <c r="D86" s="14">
        <f>IF($A86="","",SUMPRODUCT(('Документы'!$B$6:$B$505=$A86)*('Документы'!$H$6:$H$505&lt;0),'Документы'!$H$6:$H$505))</f>
        <v/>
      </c>
      <c r="E86" s="14">
        <f>IF($A86="","",C86+D86)</f>
        <v/>
      </c>
      <c r="F86" s="14">
        <f>IF($A86="","",SUMPRODUCT(('Документы'!$B$6:$B$505=$A86)*('Документы'!$H$6:$H$505&gt;0)*('Документы'!$F$6:$F$505&lt;&gt;"")*('Документы'!$F$6:$F$505&lt;'Старение'!$C$4),'Документы'!$H$6:$H$505))</f>
        <v/>
      </c>
      <c r="G86" s="27">
        <f>IF(OR($A86="",'Старение'!$E$17&lt;=0),"",E86/'Старение'!$E$17)</f>
        <v/>
      </c>
      <c r="H86" s="28">
        <f>IF($A86="","",IF(E86&lt;=0,"",E86+ROW()/1000000))</f>
        <v/>
      </c>
    </row>
    <row r="87">
      <c r="A87" s="29" t="n"/>
      <c r="B87" s="11">
        <f>IF($A87="","",IFERROR(INDEX('Документы'!$A$6:$A$505,MATCH($A87,'Документы'!$B$6:$B$505,0)),"нет в листе «Документы»"))</f>
        <v/>
      </c>
      <c r="C87" s="14">
        <f>IF($A87="","",SUMPRODUCT(('Документы'!$B$6:$B$505=$A87)*('Документы'!$H$6:$H$505&gt;0),'Документы'!$H$6:$H$505))</f>
        <v/>
      </c>
      <c r="D87" s="14">
        <f>IF($A87="","",SUMPRODUCT(('Документы'!$B$6:$B$505=$A87)*('Документы'!$H$6:$H$505&lt;0),'Документы'!$H$6:$H$505))</f>
        <v/>
      </c>
      <c r="E87" s="14">
        <f>IF($A87="","",C87+D87)</f>
        <v/>
      </c>
      <c r="F87" s="14">
        <f>IF($A87="","",SUMPRODUCT(('Документы'!$B$6:$B$505=$A87)*('Документы'!$H$6:$H$505&gt;0)*('Документы'!$F$6:$F$505&lt;&gt;"")*('Документы'!$F$6:$F$505&lt;'Старение'!$C$4),'Документы'!$H$6:$H$505))</f>
        <v/>
      </c>
      <c r="G87" s="27">
        <f>IF(OR($A87="",'Старение'!$E$17&lt;=0),"",E87/'Старение'!$E$17)</f>
        <v/>
      </c>
      <c r="H87" s="28">
        <f>IF($A87="","",IF(E87&lt;=0,"",E87+ROW()/1000000))</f>
        <v/>
      </c>
    </row>
    <row r="88">
      <c r="A88" s="29" t="n"/>
      <c r="B88" s="11">
        <f>IF($A88="","",IFERROR(INDEX('Документы'!$A$6:$A$505,MATCH($A88,'Документы'!$B$6:$B$505,0)),"нет в листе «Документы»"))</f>
        <v/>
      </c>
      <c r="C88" s="14">
        <f>IF($A88="","",SUMPRODUCT(('Документы'!$B$6:$B$505=$A88)*('Документы'!$H$6:$H$505&gt;0),'Документы'!$H$6:$H$505))</f>
        <v/>
      </c>
      <c r="D88" s="14">
        <f>IF($A88="","",SUMPRODUCT(('Документы'!$B$6:$B$505=$A88)*('Документы'!$H$6:$H$505&lt;0),'Документы'!$H$6:$H$505))</f>
        <v/>
      </c>
      <c r="E88" s="14">
        <f>IF($A88="","",C88+D88)</f>
        <v/>
      </c>
      <c r="F88" s="14">
        <f>IF($A88="","",SUMPRODUCT(('Документы'!$B$6:$B$505=$A88)*('Документы'!$H$6:$H$505&gt;0)*('Документы'!$F$6:$F$505&lt;&gt;"")*('Документы'!$F$6:$F$505&lt;'Старение'!$C$4),'Документы'!$H$6:$H$505))</f>
        <v/>
      </c>
      <c r="G88" s="27">
        <f>IF(OR($A88="",'Старение'!$E$17&lt;=0),"",E88/'Старение'!$E$17)</f>
        <v/>
      </c>
      <c r="H88" s="28">
        <f>IF($A88="","",IF(E88&lt;=0,"",E88+ROW()/1000000))</f>
        <v/>
      </c>
    </row>
    <row r="89">
      <c r="A89" s="29" t="n"/>
      <c r="B89" s="11">
        <f>IF($A89="","",IFERROR(INDEX('Документы'!$A$6:$A$505,MATCH($A89,'Документы'!$B$6:$B$505,0)),"нет в листе «Документы»"))</f>
        <v/>
      </c>
      <c r="C89" s="14">
        <f>IF($A89="","",SUMPRODUCT(('Документы'!$B$6:$B$505=$A89)*('Документы'!$H$6:$H$505&gt;0),'Документы'!$H$6:$H$505))</f>
        <v/>
      </c>
      <c r="D89" s="14">
        <f>IF($A89="","",SUMPRODUCT(('Документы'!$B$6:$B$505=$A89)*('Документы'!$H$6:$H$505&lt;0),'Документы'!$H$6:$H$505))</f>
        <v/>
      </c>
      <c r="E89" s="14">
        <f>IF($A89="","",C89+D89)</f>
        <v/>
      </c>
      <c r="F89" s="14">
        <f>IF($A89="","",SUMPRODUCT(('Документы'!$B$6:$B$505=$A89)*('Документы'!$H$6:$H$505&gt;0)*('Документы'!$F$6:$F$505&lt;&gt;"")*('Документы'!$F$6:$F$505&lt;'Старение'!$C$4),'Документы'!$H$6:$H$505))</f>
        <v/>
      </c>
      <c r="G89" s="27">
        <f>IF(OR($A89="",'Старение'!$E$17&lt;=0),"",E89/'Старение'!$E$17)</f>
        <v/>
      </c>
      <c r="H89" s="28">
        <f>IF($A89="","",IF(E89&lt;=0,"",E89+ROW()/1000000))</f>
        <v/>
      </c>
    </row>
    <row r="90">
      <c r="A90" s="29" t="n"/>
      <c r="B90" s="11">
        <f>IF($A90="","",IFERROR(INDEX('Документы'!$A$6:$A$505,MATCH($A90,'Документы'!$B$6:$B$505,0)),"нет в листе «Документы»"))</f>
        <v/>
      </c>
      <c r="C90" s="14">
        <f>IF($A90="","",SUMPRODUCT(('Документы'!$B$6:$B$505=$A90)*('Документы'!$H$6:$H$505&gt;0),'Документы'!$H$6:$H$505))</f>
        <v/>
      </c>
      <c r="D90" s="14">
        <f>IF($A90="","",SUMPRODUCT(('Документы'!$B$6:$B$505=$A90)*('Документы'!$H$6:$H$505&lt;0),'Документы'!$H$6:$H$505))</f>
        <v/>
      </c>
      <c r="E90" s="14">
        <f>IF($A90="","",C90+D90)</f>
        <v/>
      </c>
      <c r="F90" s="14">
        <f>IF($A90="","",SUMPRODUCT(('Документы'!$B$6:$B$505=$A90)*('Документы'!$H$6:$H$505&gt;0)*('Документы'!$F$6:$F$505&lt;&gt;"")*('Документы'!$F$6:$F$505&lt;'Старение'!$C$4),'Документы'!$H$6:$H$505))</f>
        <v/>
      </c>
      <c r="G90" s="27">
        <f>IF(OR($A90="",'Старение'!$E$17&lt;=0),"",E90/'Старение'!$E$17)</f>
        <v/>
      </c>
      <c r="H90" s="28">
        <f>IF($A90="","",IF(E90&lt;=0,"",E90+ROW()/1000000))</f>
        <v/>
      </c>
    </row>
    <row r="91">
      <c r="A91" s="29" t="n"/>
      <c r="B91" s="11">
        <f>IF($A91="","",IFERROR(INDEX('Документы'!$A$6:$A$505,MATCH($A91,'Документы'!$B$6:$B$505,0)),"нет в листе «Документы»"))</f>
        <v/>
      </c>
      <c r="C91" s="14">
        <f>IF($A91="","",SUMPRODUCT(('Документы'!$B$6:$B$505=$A91)*('Документы'!$H$6:$H$505&gt;0),'Документы'!$H$6:$H$505))</f>
        <v/>
      </c>
      <c r="D91" s="14">
        <f>IF($A91="","",SUMPRODUCT(('Документы'!$B$6:$B$505=$A91)*('Документы'!$H$6:$H$505&lt;0),'Документы'!$H$6:$H$505))</f>
        <v/>
      </c>
      <c r="E91" s="14">
        <f>IF($A91="","",C91+D91)</f>
        <v/>
      </c>
      <c r="F91" s="14">
        <f>IF($A91="","",SUMPRODUCT(('Документы'!$B$6:$B$505=$A91)*('Документы'!$H$6:$H$505&gt;0)*('Документы'!$F$6:$F$505&lt;&gt;"")*('Документы'!$F$6:$F$505&lt;'Старение'!$C$4),'Документы'!$H$6:$H$505))</f>
        <v/>
      </c>
      <c r="G91" s="27">
        <f>IF(OR($A91="",'Старение'!$E$17&lt;=0),"",E91/'Старение'!$E$17)</f>
        <v/>
      </c>
      <c r="H91" s="28">
        <f>IF($A91="","",IF(E91&lt;=0,"",E91+ROW()/1000000))</f>
        <v/>
      </c>
    </row>
    <row r="92">
      <c r="A92" s="29" t="n"/>
      <c r="B92" s="11">
        <f>IF($A92="","",IFERROR(INDEX('Документы'!$A$6:$A$505,MATCH($A92,'Документы'!$B$6:$B$505,0)),"нет в листе «Документы»"))</f>
        <v/>
      </c>
      <c r="C92" s="14">
        <f>IF($A92="","",SUMPRODUCT(('Документы'!$B$6:$B$505=$A92)*('Документы'!$H$6:$H$505&gt;0),'Документы'!$H$6:$H$505))</f>
        <v/>
      </c>
      <c r="D92" s="14">
        <f>IF($A92="","",SUMPRODUCT(('Документы'!$B$6:$B$505=$A92)*('Документы'!$H$6:$H$505&lt;0),'Документы'!$H$6:$H$505))</f>
        <v/>
      </c>
      <c r="E92" s="14">
        <f>IF($A92="","",C92+D92)</f>
        <v/>
      </c>
      <c r="F92" s="14">
        <f>IF($A92="","",SUMPRODUCT(('Документы'!$B$6:$B$505=$A92)*('Документы'!$H$6:$H$505&gt;0)*('Документы'!$F$6:$F$505&lt;&gt;"")*('Документы'!$F$6:$F$505&lt;'Старение'!$C$4),'Документы'!$H$6:$H$505))</f>
        <v/>
      </c>
      <c r="G92" s="27">
        <f>IF(OR($A92="",'Старение'!$E$17&lt;=0),"",E92/'Старение'!$E$17)</f>
        <v/>
      </c>
      <c r="H92" s="28">
        <f>IF($A92="","",IF(E92&lt;=0,"",E92+ROW()/1000000))</f>
        <v/>
      </c>
    </row>
    <row r="93">
      <c r="A93" s="29" t="n"/>
      <c r="B93" s="11">
        <f>IF($A93="","",IFERROR(INDEX('Документы'!$A$6:$A$505,MATCH($A93,'Документы'!$B$6:$B$505,0)),"нет в листе «Документы»"))</f>
        <v/>
      </c>
      <c r="C93" s="14">
        <f>IF($A93="","",SUMPRODUCT(('Документы'!$B$6:$B$505=$A93)*('Документы'!$H$6:$H$505&gt;0),'Документы'!$H$6:$H$505))</f>
        <v/>
      </c>
      <c r="D93" s="14">
        <f>IF($A93="","",SUMPRODUCT(('Документы'!$B$6:$B$505=$A93)*('Документы'!$H$6:$H$505&lt;0),'Документы'!$H$6:$H$505))</f>
        <v/>
      </c>
      <c r="E93" s="14">
        <f>IF($A93="","",C93+D93)</f>
        <v/>
      </c>
      <c r="F93" s="14">
        <f>IF($A93="","",SUMPRODUCT(('Документы'!$B$6:$B$505=$A93)*('Документы'!$H$6:$H$505&gt;0)*('Документы'!$F$6:$F$505&lt;&gt;"")*('Документы'!$F$6:$F$505&lt;'Старение'!$C$4),'Документы'!$H$6:$H$505))</f>
        <v/>
      </c>
      <c r="G93" s="27">
        <f>IF(OR($A93="",'Старение'!$E$17&lt;=0),"",E93/'Старение'!$E$17)</f>
        <v/>
      </c>
      <c r="H93" s="28">
        <f>IF($A93="","",IF(E93&lt;=0,"",E93+ROW()/1000000))</f>
        <v/>
      </c>
    </row>
    <row r="94">
      <c r="A94" s="29" t="n"/>
      <c r="B94" s="11">
        <f>IF($A94="","",IFERROR(INDEX('Документы'!$A$6:$A$505,MATCH($A94,'Документы'!$B$6:$B$505,0)),"нет в листе «Документы»"))</f>
        <v/>
      </c>
      <c r="C94" s="14">
        <f>IF($A94="","",SUMPRODUCT(('Документы'!$B$6:$B$505=$A94)*('Документы'!$H$6:$H$505&gt;0),'Документы'!$H$6:$H$505))</f>
        <v/>
      </c>
      <c r="D94" s="14">
        <f>IF($A94="","",SUMPRODUCT(('Документы'!$B$6:$B$505=$A94)*('Документы'!$H$6:$H$505&lt;0),'Документы'!$H$6:$H$505))</f>
        <v/>
      </c>
      <c r="E94" s="14">
        <f>IF($A94="","",C94+D94)</f>
        <v/>
      </c>
      <c r="F94" s="14">
        <f>IF($A94="","",SUMPRODUCT(('Документы'!$B$6:$B$505=$A94)*('Документы'!$H$6:$H$505&gt;0)*('Документы'!$F$6:$F$505&lt;&gt;"")*('Документы'!$F$6:$F$505&lt;'Старение'!$C$4),'Документы'!$H$6:$H$505))</f>
        <v/>
      </c>
      <c r="G94" s="27">
        <f>IF(OR($A94="",'Старение'!$E$17&lt;=0),"",E94/'Старение'!$E$17)</f>
        <v/>
      </c>
      <c r="H94" s="28">
        <f>IF($A94="","",IF(E94&lt;=0,"",E94+ROW()/1000000))</f>
        <v/>
      </c>
    </row>
    <row r="95">
      <c r="A95" s="29" t="n"/>
      <c r="B95" s="11">
        <f>IF($A95="","",IFERROR(INDEX('Документы'!$A$6:$A$505,MATCH($A95,'Документы'!$B$6:$B$505,0)),"нет в листе «Документы»"))</f>
        <v/>
      </c>
      <c r="C95" s="14">
        <f>IF($A95="","",SUMPRODUCT(('Документы'!$B$6:$B$505=$A95)*('Документы'!$H$6:$H$505&gt;0),'Документы'!$H$6:$H$505))</f>
        <v/>
      </c>
      <c r="D95" s="14">
        <f>IF($A95="","",SUMPRODUCT(('Документы'!$B$6:$B$505=$A95)*('Документы'!$H$6:$H$505&lt;0),'Документы'!$H$6:$H$505))</f>
        <v/>
      </c>
      <c r="E95" s="14">
        <f>IF($A95="","",C95+D95)</f>
        <v/>
      </c>
      <c r="F95" s="14">
        <f>IF($A95="","",SUMPRODUCT(('Документы'!$B$6:$B$505=$A95)*('Документы'!$H$6:$H$505&gt;0)*('Документы'!$F$6:$F$505&lt;&gt;"")*('Документы'!$F$6:$F$505&lt;'Старение'!$C$4),'Документы'!$H$6:$H$505))</f>
        <v/>
      </c>
      <c r="G95" s="27">
        <f>IF(OR($A95="",'Старение'!$E$17&lt;=0),"",E95/'Старение'!$E$17)</f>
        <v/>
      </c>
      <c r="H95" s="28">
        <f>IF($A95="","",IF(E95&lt;=0,"",E95+ROW()/1000000))</f>
        <v/>
      </c>
    </row>
    <row r="96">
      <c r="A96" s="29" t="n"/>
      <c r="B96" s="11">
        <f>IF($A96="","",IFERROR(INDEX('Документы'!$A$6:$A$505,MATCH($A96,'Документы'!$B$6:$B$505,0)),"нет в листе «Документы»"))</f>
        <v/>
      </c>
      <c r="C96" s="14">
        <f>IF($A96="","",SUMPRODUCT(('Документы'!$B$6:$B$505=$A96)*('Документы'!$H$6:$H$505&gt;0),'Документы'!$H$6:$H$505))</f>
        <v/>
      </c>
      <c r="D96" s="14">
        <f>IF($A96="","",SUMPRODUCT(('Документы'!$B$6:$B$505=$A96)*('Документы'!$H$6:$H$505&lt;0),'Документы'!$H$6:$H$505))</f>
        <v/>
      </c>
      <c r="E96" s="14">
        <f>IF($A96="","",C96+D96)</f>
        <v/>
      </c>
      <c r="F96" s="14">
        <f>IF($A96="","",SUMPRODUCT(('Документы'!$B$6:$B$505=$A96)*('Документы'!$H$6:$H$505&gt;0)*('Документы'!$F$6:$F$505&lt;&gt;"")*('Документы'!$F$6:$F$505&lt;'Старение'!$C$4),'Документы'!$H$6:$H$505))</f>
        <v/>
      </c>
      <c r="G96" s="27">
        <f>IF(OR($A96="",'Старение'!$E$17&lt;=0),"",E96/'Старение'!$E$17)</f>
        <v/>
      </c>
      <c r="H96" s="28">
        <f>IF($A96="","",IF(E96&lt;=0,"",E96+ROW()/1000000))</f>
        <v/>
      </c>
    </row>
    <row r="97">
      <c r="A97" s="29" t="n"/>
      <c r="B97" s="11">
        <f>IF($A97="","",IFERROR(INDEX('Документы'!$A$6:$A$505,MATCH($A97,'Документы'!$B$6:$B$505,0)),"нет в листе «Документы»"))</f>
        <v/>
      </c>
      <c r="C97" s="14">
        <f>IF($A97="","",SUMPRODUCT(('Документы'!$B$6:$B$505=$A97)*('Документы'!$H$6:$H$505&gt;0),'Документы'!$H$6:$H$505))</f>
        <v/>
      </c>
      <c r="D97" s="14">
        <f>IF($A97="","",SUMPRODUCT(('Документы'!$B$6:$B$505=$A97)*('Документы'!$H$6:$H$505&lt;0),'Документы'!$H$6:$H$505))</f>
        <v/>
      </c>
      <c r="E97" s="14">
        <f>IF($A97="","",C97+D97)</f>
        <v/>
      </c>
      <c r="F97" s="14">
        <f>IF($A97="","",SUMPRODUCT(('Документы'!$B$6:$B$505=$A97)*('Документы'!$H$6:$H$505&gt;0)*('Документы'!$F$6:$F$505&lt;&gt;"")*('Документы'!$F$6:$F$505&lt;'Старение'!$C$4),'Документы'!$H$6:$H$505))</f>
        <v/>
      </c>
      <c r="G97" s="27">
        <f>IF(OR($A97="",'Старение'!$E$17&lt;=0),"",E97/'Старение'!$E$17)</f>
        <v/>
      </c>
      <c r="H97" s="28">
        <f>IF($A97="","",IF(E97&lt;=0,"",E97+ROW()/1000000))</f>
        <v/>
      </c>
    </row>
    <row r="98">
      <c r="A98" s="29" t="n"/>
      <c r="B98" s="11">
        <f>IF($A98="","",IFERROR(INDEX('Документы'!$A$6:$A$505,MATCH($A98,'Документы'!$B$6:$B$505,0)),"нет в листе «Документы»"))</f>
        <v/>
      </c>
      <c r="C98" s="14">
        <f>IF($A98="","",SUMPRODUCT(('Документы'!$B$6:$B$505=$A98)*('Документы'!$H$6:$H$505&gt;0),'Документы'!$H$6:$H$505))</f>
        <v/>
      </c>
      <c r="D98" s="14">
        <f>IF($A98="","",SUMPRODUCT(('Документы'!$B$6:$B$505=$A98)*('Документы'!$H$6:$H$505&lt;0),'Документы'!$H$6:$H$505))</f>
        <v/>
      </c>
      <c r="E98" s="14">
        <f>IF($A98="","",C98+D98)</f>
        <v/>
      </c>
      <c r="F98" s="14">
        <f>IF($A98="","",SUMPRODUCT(('Документы'!$B$6:$B$505=$A98)*('Документы'!$H$6:$H$505&gt;0)*('Документы'!$F$6:$F$505&lt;&gt;"")*('Документы'!$F$6:$F$505&lt;'Старение'!$C$4),'Документы'!$H$6:$H$505))</f>
        <v/>
      </c>
      <c r="G98" s="27">
        <f>IF(OR($A98="",'Старение'!$E$17&lt;=0),"",E98/'Старение'!$E$17)</f>
        <v/>
      </c>
      <c r="H98" s="28">
        <f>IF($A98="","",IF(E98&lt;=0,"",E98+ROW()/1000000))</f>
        <v/>
      </c>
    </row>
    <row r="99">
      <c r="A99" s="29" t="n"/>
      <c r="B99" s="11">
        <f>IF($A99="","",IFERROR(INDEX('Документы'!$A$6:$A$505,MATCH($A99,'Документы'!$B$6:$B$505,0)),"нет в листе «Документы»"))</f>
        <v/>
      </c>
      <c r="C99" s="14">
        <f>IF($A99="","",SUMPRODUCT(('Документы'!$B$6:$B$505=$A99)*('Документы'!$H$6:$H$505&gt;0),'Документы'!$H$6:$H$505))</f>
        <v/>
      </c>
      <c r="D99" s="14">
        <f>IF($A99="","",SUMPRODUCT(('Документы'!$B$6:$B$505=$A99)*('Документы'!$H$6:$H$505&lt;0),'Документы'!$H$6:$H$505))</f>
        <v/>
      </c>
      <c r="E99" s="14">
        <f>IF($A99="","",C99+D99)</f>
        <v/>
      </c>
      <c r="F99" s="14">
        <f>IF($A99="","",SUMPRODUCT(('Документы'!$B$6:$B$505=$A99)*('Документы'!$H$6:$H$505&gt;0)*('Документы'!$F$6:$F$505&lt;&gt;"")*('Документы'!$F$6:$F$505&lt;'Старение'!$C$4),'Документы'!$H$6:$H$505))</f>
        <v/>
      </c>
      <c r="G99" s="27">
        <f>IF(OR($A99="",'Старение'!$E$17&lt;=0),"",E99/'Старение'!$E$17)</f>
        <v/>
      </c>
      <c r="H99" s="28">
        <f>IF($A99="","",IF(E99&lt;=0,"",E99+ROW()/1000000))</f>
        <v/>
      </c>
    </row>
    <row r="100">
      <c r="A100" s="29" t="n"/>
      <c r="B100" s="11">
        <f>IF($A100="","",IFERROR(INDEX('Документы'!$A$6:$A$505,MATCH($A100,'Документы'!$B$6:$B$505,0)),"нет в листе «Документы»"))</f>
        <v/>
      </c>
      <c r="C100" s="14">
        <f>IF($A100="","",SUMPRODUCT(('Документы'!$B$6:$B$505=$A100)*('Документы'!$H$6:$H$505&gt;0),'Документы'!$H$6:$H$505))</f>
        <v/>
      </c>
      <c r="D100" s="14">
        <f>IF($A100="","",SUMPRODUCT(('Документы'!$B$6:$B$505=$A100)*('Документы'!$H$6:$H$505&lt;0),'Документы'!$H$6:$H$505))</f>
        <v/>
      </c>
      <c r="E100" s="14">
        <f>IF($A100="","",C100+D100)</f>
        <v/>
      </c>
      <c r="F100" s="14">
        <f>IF($A100="","",SUMPRODUCT(('Документы'!$B$6:$B$505=$A100)*('Документы'!$H$6:$H$505&gt;0)*('Документы'!$F$6:$F$505&lt;&gt;"")*('Документы'!$F$6:$F$505&lt;'Старение'!$C$4),'Документы'!$H$6:$H$505))</f>
        <v/>
      </c>
      <c r="G100" s="27">
        <f>IF(OR($A100="",'Старение'!$E$17&lt;=0),"",E100/'Старение'!$E$17)</f>
        <v/>
      </c>
      <c r="H100" s="28">
        <f>IF($A100="","",IF(E100&lt;=0,"",E100+ROW()/1000000))</f>
        <v/>
      </c>
    </row>
    <row r="101">
      <c r="A101" s="29" t="n"/>
      <c r="B101" s="11">
        <f>IF($A101="","",IFERROR(INDEX('Документы'!$A$6:$A$505,MATCH($A101,'Документы'!$B$6:$B$505,0)),"нет в листе «Документы»"))</f>
        <v/>
      </c>
      <c r="C101" s="14">
        <f>IF($A101="","",SUMPRODUCT(('Документы'!$B$6:$B$505=$A101)*('Документы'!$H$6:$H$505&gt;0),'Документы'!$H$6:$H$505))</f>
        <v/>
      </c>
      <c r="D101" s="14">
        <f>IF($A101="","",SUMPRODUCT(('Документы'!$B$6:$B$505=$A101)*('Документы'!$H$6:$H$505&lt;0),'Документы'!$H$6:$H$505))</f>
        <v/>
      </c>
      <c r="E101" s="14">
        <f>IF($A101="","",C101+D101)</f>
        <v/>
      </c>
      <c r="F101" s="14">
        <f>IF($A101="","",SUMPRODUCT(('Документы'!$B$6:$B$505=$A101)*('Документы'!$H$6:$H$505&gt;0)*('Документы'!$F$6:$F$505&lt;&gt;"")*('Документы'!$F$6:$F$505&lt;'Старение'!$C$4),'Документы'!$H$6:$H$505))</f>
        <v/>
      </c>
      <c r="G101" s="27">
        <f>IF(OR($A101="",'Старение'!$E$17&lt;=0),"",E101/'Старение'!$E$17)</f>
        <v/>
      </c>
      <c r="H101" s="28">
        <f>IF($A101="","",IF(E101&lt;=0,"",E101+ROW()/1000000))</f>
        <v/>
      </c>
    </row>
    <row r="102">
      <c r="A102" s="29" t="n"/>
      <c r="B102" s="11">
        <f>IF($A102="","",IFERROR(INDEX('Документы'!$A$6:$A$505,MATCH($A102,'Документы'!$B$6:$B$505,0)),"нет в листе «Документы»"))</f>
        <v/>
      </c>
      <c r="C102" s="14">
        <f>IF($A102="","",SUMPRODUCT(('Документы'!$B$6:$B$505=$A102)*('Документы'!$H$6:$H$505&gt;0),'Документы'!$H$6:$H$505))</f>
        <v/>
      </c>
      <c r="D102" s="14">
        <f>IF($A102="","",SUMPRODUCT(('Документы'!$B$6:$B$505=$A102)*('Документы'!$H$6:$H$505&lt;0),'Документы'!$H$6:$H$505))</f>
        <v/>
      </c>
      <c r="E102" s="14">
        <f>IF($A102="","",C102+D102)</f>
        <v/>
      </c>
      <c r="F102" s="14">
        <f>IF($A102="","",SUMPRODUCT(('Документы'!$B$6:$B$505=$A102)*('Документы'!$H$6:$H$505&gt;0)*('Документы'!$F$6:$F$505&lt;&gt;"")*('Документы'!$F$6:$F$505&lt;'Старение'!$C$4),'Документы'!$H$6:$H$505))</f>
        <v/>
      </c>
      <c r="G102" s="27">
        <f>IF(OR($A102="",'Старение'!$E$17&lt;=0),"",E102/'Старение'!$E$17)</f>
        <v/>
      </c>
      <c r="H102" s="28">
        <f>IF($A102="","",IF(E102&lt;=0,"",E102+ROW()/1000000))</f>
        <v/>
      </c>
    </row>
    <row r="103">
      <c r="A103" s="29" t="n"/>
      <c r="B103" s="11">
        <f>IF($A103="","",IFERROR(INDEX('Документы'!$A$6:$A$505,MATCH($A103,'Документы'!$B$6:$B$505,0)),"нет в листе «Документы»"))</f>
        <v/>
      </c>
      <c r="C103" s="14">
        <f>IF($A103="","",SUMPRODUCT(('Документы'!$B$6:$B$505=$A103)*('Документы'!$H$6:$H$505&gt;0),'Документы'!$H$6:$H$505))</f>
        <v/>
      </c>
      <c r="D103" s="14">
        <f>IF($A103="","",SUMPRODUCT(('Документы'!$B$6:$B$505=$A103)*('Документы'!$H$6:$H$505&lt;0),'Документы'!$H$6:$H$505))</f>
        <v/>
      </c>
      <c r="E103" s="14">
        <f>IF($A103="","",C103+D103)</f>
        <v/>
      </c>
      <c r="F103" s="14">
        <f>IF($A103="","",SUMPRODUCT(('Документы'!$B$6:$B$505=$A103)*('Документы'!$H$6:$H$505&gt;0)*('Документы'!$F$6:$F$505&lt;&gt;"")*('Документы'!$F$6:$F$505&lt;'Старение'!$C$4),'Документы'!$H$6:$H$505))</f>
        <v/>
      </c>
      <c r="G103" s="27">
        <f>IF(OR($A103="",'Старение'!$E$17&lt;=0),"",E103/'Старение'!$E$17)</f>
        <v/>
      </c>
      <c r="H103" s="28">
        <f>IF($A103="","",IF(E103&lt;=0,"",E103+ROW()/1000000))</f>
        <v/>
      </c>
    </row>
    <row r="104">
      <c r="A104" s="29" t="n"/>
      <c r="B104" s="11">
        <f>IF($A104="","",IFERROR(INDEX('Документы'!$A$6:$A$505,MATCH($A104,'Документы'!$B$6:$B$505,0)),"нет в листе «Документы»"))</f>
        <v/>
      </c>
      <c r="C104" s="14">
        <f>IF($A104="","",SUMPRODUCT(('Документы'!$B$6:$B$505=$A104)*('Документы'!$H$6:$H$505&gt;0),'Документы'!$H$6:$H$505))</f>
        <v/>
      </c>
      <c r="D104" s="14">
        <f>IF($A104="","",SUMPRODUCT(('Документы'!$B$6:$B$505=$A104)*('Документы'!$H$6:$H$505&lt;0),'Документы'!$H$6:$H$505))</f>
        <v/>
      </c>
      <c r="E104" s="14">
        <f>IF($A104="","",C104+D104)</f>
        <v/>
      </c>
      <c r="F104" s="14">
        <f>IF($A104="","",SUMPRODUCT(('Документы'!$B$6:$B$505=$A104)*('Документы'!$H$6:$H$505&gt;0)*('Документы'!$F$6:$F$505&lt;&gt;"")*('Документы'!$F$6:$F$505&lt;'Старение'!$C$4),'Документы'!$H$6:$H$505))</f>
        <v/>
      </c>
      <c r="G104" s="27">
        <f>IF(OR($A104="",'Старение'!$E$17&lt;=0),"",E104/'Старение'!$E$17)</f>
        <v/>
      </c>
      <c r="H104" s="28">
        <f>IF($A104="","",IF(E104&lt;=0,"",E104+ROW()/1000000))</f>
        <v/>
      </c>
    </row>
    <row r="105">
      <c r="A105" s="29" t="n"/>
      <c r="B105" s="11">
        <f>IF($A105="","",IFERROR(INDEX('Документы'!$A$6:$A$505,MATCH($A105,'Документы'!$B$6:$B$505,0)),"нет в листе «Документы»"))</f>
        <v/>
      </c>
      <c r="C105" s="14">
        <f>IF($A105="","",SUMPRODUCT(('Документы'!$B$6:$B$505=$A105)*('Документы'!$H$6:$H$505&gt;0),'Документы'!$H$6:$H$505))</f>
        <v/>
      </c>
      <c r="D105" s="14">
        <f>IF($A105="","",SUMPRODUCT(('Документы'!$B$6:$B$505=$A105)*('Документы'!$H$6:$H$505&lt;0),'Документы'!$H$6:$H$505))</f>
        <v/>
      </c>
      <c r="E105" s="14">
        <f>IF($A105="","",C105+D105)</f>
        <v/>
      </c>
      <c r="F105" s="14">
        <f>IF($A105="","",SUMPRODUCT(('Документы'!$B$6:$B$505=$A105)*('Документы'!$H$6:$H$505&gt;0)*('Документы'!$F$6:$F$505&lt;&gt;"")*('Документы'!$F$6:$F$505&lt;'Старение'!$C$4),'Документы'!$H$6:$H$505))</f>
        <v/>
      </c>
      <c r="G105" s="27">
        <f>IF(OR($A105="",'Старение'!$E$17&lt;=0),"",E105/'Старение'!$E$17)</f>
        <v/>
      </c>
      <c r="H105" s="28">
        <f>IF($A105="","",IF(E105&lt;=0,"",E105+ROW()/1000000))</f>
        <v/>
      </c>
    </row>
    <row r="106">
      <c r="A106" s="29" t="n"/>
      <c r="B106" s="11">
        <f>IF($A106="","",IFERROR(INDEX('Документы'!$A$6:$A$505,MATCH($A106,'Документы'!$B$6:$B$505,0)),"нет в листе «Документы»"))</f>
        <v/>
      </c>
      <c r="C106" s="14">
        <f>IF($A106="","",SUMPRODUCT(('Документы'!$B$6:$B$505=$A106)*('Документы'!$H$6:$H$505&gt;0),'Документы'!$H$6:$H$505))</f>
        <v/>
      </c>
      <c r="D106" s="14">
        <f>IF($A106="","",SUMPRODUCT(('Документы'!$B$6:$B$505=$A106)*('Документы'!$H$6:$H$505&lt;0),'Документы'!$H$6:$H$505))</f>
        <v/>
      </c>
      <c r="E106" s="14">
        <f>IF($A106="","",C106+D106)</f>
        <v/>
      </c>
      <c r="F106" s="14">
        <f>IF($A106="","",SUMPRODUCT(('Документы'!$B$6:$B$505=$A106)*('Документы'!$H$6:$H$505&gt;0)*('Документы'!$F$6:$F$505&lt;&gt;"")*('Документы'!$F$6:$F$505&lt;'Старение'!$C$4),'Документы'!$H$6:$H$505))</f>
        <v/>
      </c>
      <c r="G106" s="27">
        <f>IF(OR($A106="",'Старение'!$E$17&lt;=0),"",E106/'Старение'!$E$17)</f>
        <v/>
      </c>
      <c r="H106" s="28">
        <f>IF($A106="","",IF(E106&lt;=0,"",E106+ROW()/1000000))</f>
        <v/>
      </c>
    </row>
    <row r="107">
      <c r="A107" s="29" t="n"/>
      <c r="B107" s="11">
        <f>IF($A107="","",IFERROR(INDEX('Документы'!$A$6:$A$505,MATCH($A107,'Документы'!$B$6:$B$505,0)),"нет в листе «Документы»"))</f>
        <v/>
      </c>
      <c r="C107" s="14">
        <f>IF($A107="","",SUMPRODUCT(('Документы'!$B$6:$B$505=$A107)*('Документы'!$H$6:$H$505&gt;0),'Документы'!$H$6:$H$505))</f>
        <v/>
      </c>
      <c r="D107" s="14">
        <f>IF($A107="","",SUMPRODUCT(('Документы'!$B$6:$B$505=$A107)*('Документы'!$H$6:$H$505&lt;0),'Документы'!$H$6:$H$505))</f>
        <v/>
      </c>
      <c r="E107" s="14">
        <f>IF($A107="","",C107+D107)</f>
        <v/>
      </c>
      <c r="F107" s="14">
        <f>IF($A107="","",SUMPRODUCT(('Документы'!$B$6:$B$505=$A107)*('Документы'!$H$6:$H$505&gt;0)*('Документы'!$F$6:$F$505&lt;&gt;"")*('Документы'!$F$6:$F$505&lt;'Старение'!$C$4),'Документы'!$H$6:$H$505))</f>
        <v/>
      </c>
      <c r="G107" s="27">
        <f>IF(OR($A107="",'Старение'!$E$17&lt;=0),"",E107/'Старение'!$E$17)</f>
        <v/>
      </c>
      <c r="H107" s="28">
        <f>IF($A107="","",IF(E107&lt;=0,"",E107+ROW()/1000000))</f>
        <v/>
      </c>
    </row>
    <row r="108">
      <c r="A108" s="29" t="n"/>
      <c r="B108" s="11">
        <f>IF($A108="","",IFERROR(INDEX('Документы'!$A$6:$A$505,MATCH($A108,'Документы'!$B$6:$B$505,0)),"нет в листе «Документы»"))</f>
        <v/>
      </c>
      <c r="C108" s="14">
        <f>IF($A108="","",SUMPRODUCT(('Документы'!$B$6:$B$505=$A108)*('Документы'!$H$6:$H$505&gt;0),'Документы'!$H$6:$H$505))</f>
        <v/>
      </c>
      <c r="D108" s="14">
        <f>IF($A108="","",SUMPRODUCT(('Документы'!$B$6:$B$505=$A108)*('Документы'!$H$6:$H$505&lt;0),'Документы'!$H$6:$H$505))</f>
        <v/>
      </c>
      <c r="E108" s="14">
        <f>IF($A108="","",C108+D108)</f>
        <v/>
      </c>
      <c r="F108" s="14">
        <f>IF($A108="","",SUMPRODUCT(('Документы'!$B$6:$B$505=$A108)*('Документы'!$H$6:$H$505&gt;0)*('Документы'!$F$6:$F$505&lt;&gt;"")*('Документы'!$F$6:$F$505&lt;'Старение'!$C$4),'Документы'!$H$6:$H$505))</f>
        <v/>
      </c>
      <c r="G108" s="27">
        <f>IF(OR($A108="",'Старение'!$E$17&lt;=0),"",E108/'Старение'!$E$17)</f>
        <v/>
      </c>
      <c r="H108" s="28">
        <f>IF($A108="","",IF(E108&lt;=0,"",E108+ROW()/1000000))</f>
        <v/>
      </c>
    </row>
    <row r="109">
      <c r="A109" s="29" t="n"/>
      <c r="B109" s="11">
        <f>IF($A109="","",IFERROR(INDEX('Документы'!$A$6:$A$505,MATCH($A109,'Документы'!$B$6:$B$505,0)),"нет в листе «Документы»"))</f>
        <v/>
      </c>
      <c r="C109" s="14">
        <f>IF($A109="","",SUMPRODUCT(('Документы'!$B$6:$B$505=$A109)*('Документы'!$H$6:$H$505&gt;0),'Документы'!$H$6:$H$505))</f>
        <v/>
      </c>
      <c r="D109" s="14">
        <f>IF($A109="","",SUMPRODUCT(('Документы'!$B$6:$B$505=$A109)*('Документы'!$H$6:$H$505&lt;0),'Документы'!$H$6:$H$505))</f>
        <v/>
      </c>
      <c r="E109" s="14">
        <f>IF($A109="","",C109+D109)</f>
        <v/>
      </c>
      <c r="F109" s="14">
        <f>IF($A109="","",SUMPRODUCT(('Документы'!$B$6:$B$505=$A109)*('Документы'!$H$6:$H$505&gt;0)*('Документы'!$F$6:$F$505&lt;&gt;"")*('Документы'!$F$6:$F$505&lt;'Старение'!$C$4),'Документы'!$H$6:$H$505))</f>
        <v/>
      </c>
      <c r="G109" s="27">
        <f>IF(OR($A109="",'Старение'!$E$17&lt;=0),"",E109/'Старение'!$E$17)</f>
        <v/>
      </c>
      <c r="H109" s="28">
        <f>IF($A109="","",IF(E109&lt;=0,"",E109+ROW()/1000000))</f>
        <v/>
      </c>
    </row>
    <row r="110">
      <c r="A110" s="29" t="n"/>
      <c r="B110" s="11">
        <f>IF($A110="","",IFERROR(INDEX('Документы'!$A$6:$A$505,MATCH($A110,'Документы'!$B$6:$B$505,0)),"нет в листе «Документы»"))</f>
        <v/>
      </c>
      <c r="C110" s="14">
        <f>IF($A110="","",SUMPRODUCT(('Документы'!$B$6:$B$505=$A110)*('Документы'!$H$6:$H$505&gt;0),'Документы'!$H$6:$H$505))</f>
        <v/>
      </c>
      <c r="D110" s="14">
        <f>IF($A110="","",SUMPRODUCT(('Документы'!$B$6:$B$505=$A110)*('Документы'!$H$6:$H$505&lt;0),'Документы'!$H$6:$H$505))</f>
        <v/>
      </c>
      <c r="E110" s="14">
        <f>IF($A110="","",C110+D110)</f>
        <v/>
      </c>
      <c r="F110" s="14">
        <f>IF($A110="","",SUMPRODUCT(('Документы'!$B$6:$B$505=$A110)*('Документы'!$H$6:$H$505&gt;0)*('Документы'!$F$6:$F$505&lt;&gt;"")*('Документы'!$F$6:$F$505&lt;'Старение'!$C$4),'Документы'!$H$6:$H$505))</f>
        <v/>
      </c>
      <c r="G110" s="27">
        <f>IF(OR($A110="",'Старение'!$E$17&lt;=0),"",E110/'Старение'!$E$17)</f>
        <v/>
      </c>
      <c r="H110" s="28">
        <f>IF($A110="","",IF(E110&lt;=0,"",E110+ROW()/1000000))</f>
        <v/>
      </c>
    </row>
    <row r="111">
      <c r="A111" s="29" t="n"/>
      <c r="B111" s="11">
        <f>IF($A111="","",IFERROR(INDEX('Документы'!$A$6:$A$505,MATCH($A111,'Документы'!$B$6:$B$505,0)),"нет в листе «Документы»"))</f>
        <v/>
      </c>
      <c r="C111" s="14">
        <f>IF($A111="","",SUMPRODUCT(('Документы'!$B$6:$B$505=$A111)*('Документы'!$H$6:$H$505&gt;0),'Документы'!$H$6:$H$505))</f>
        <v/>
      </c>
      <c r="D111" s="14">
        <f>IF($A111="","",SUMPRODUCT(('Документы'!$B$6:$B$505=$A111)*('Документы'!$H$6:$H$505&lt;0),'Документы'!$H$6:$H$505))</f>
        <v/>
      </c>
      <c r="E111" s="14">
        <f>IF($A111="","",C111+D111)</f>
        <v/>
      </c>
      <c r="F111" s="14">
        <f>IF($A111="","",SUMPRODUCT(('Документы'!$B$6:$B$505=$A111)*('Документы'!$H$6:$H$505&gt;0)*('Документы'!$F$6:$F$505&lt;&gt;"")*('Документы'!$F$6:$F$505&lt;'Старение'!$C$4),'Документы'!$H$6:$H$505))</f>
        <v/>
      </c>
      <c r="G111" s="27">
        <f>IF(OR($A111="",'Старение'!$E$17&lt;=0),"",E111/'Старение'!$E$17)</f>
        <v/>
      </c>
      <c r="H111" s="28">
        <f>IF($A111="","",IF(E111&lt;=0,"",E111+ROW()/1000000))</f>
        <v/>
      </c>
    </row>
    <row r="112">
      <c r="A112" s="29" t="n"/>
      <c r="B112" s="11">
        <f>IF($A112="","",IFERROR(INDEX('Документы'!$A$6:$A$505,MATCH($A112,'Документы'!$B$6:$B$505,0)),"нет в листе «Документы»"))</f>
        <v/>
      </c>
      <c r="C112" s="14">
        <f>IF($A112="","",SUMPRODUCT(('Документы'!$B$6:$B$505=$A112)*('Документы'!$H$6:$H$505&gt;0),'Документы'!$H$6:$H$505))</f>
        <v/>
      </c>
      <c r="D112" s="14">
        <f>IF($A112="","",SUMPRODUCT(('Документы'!$B$6:$B$505=$A112)*('Документы'!$H$6:$H$505&lt;0),'Документы'!$H$6:$H$505))</f>
        <v/>
      </c>
      <c r="E112" s="14">
        <f>IF($A112="","",C112+D112)</f>
        <v/>
      </c>
      <c r="F112" s="14">
        <f>IF($A112="","",SUMPRODUCT(('Документы'!$B$6:$B$505=$A112)*('Документы'!$H$6:$H$505&gt;0)*('Документы'!$F$6:$F$505&lt;&gt;"")*('Документы'!$F$6:$F$505&lt;'Старение'!$C$4),'Документы'!$H$6:$H$505))</f>
        <v/>
      </c>
      <c r="G112" s="27">
        <f>IF(OR($A112="",'Старение'!$E$17&lt;=0),"",E112/'Старение'!$E$17)</f>
        <v/>
      </c>
      <c r="H112" s="28">
        <f>IF($A112="","",IF(E112&lt;=0,"",E112+ROW()/1000000))</f>
        <v/>
      </c>
    </row>
    <row r="113">
      <c r="A113" s="29" t="n"/>
      <c r="B113" s="11">
        <f>IF($A113="","",IFERROR(INDEX('Документы'!$A$6:$A$505,MATCH($A113,'Документы'!$B$6:$B$505,0)),"нет в листе «Документы»"))</f>
        <v/>
      </c>
      <c r="C113" s="14">
        <f>IF($A113="","",SUMPRODUCT(('Документы'!$B$6:$B$505=$A113)*('Документы'!$H$6:$H$505&gt;0),'Документы'!$H$6:$H$505))</f>
        <v/>
      </c>
      <c r="D113" s="14">
        <f>IF($A113="","",SUMPRODUCT(('Документы'!$B$6:$B$505=$A113)*('Документы'!$H$6:$H$505&lt;0),'Документы'!$H$6:$H$505))</f>
        <v/>
      </c>
      <c r="E113" s="14">
        <f>IF($A113="","",C113+D113)</f>
        <v/>
      </c>
      <c r="F113" s="14">
        <f>IF($A113="","",SUMPRODUCT(('Документы'!$B$6:$B$505=$A113)*('Документы'!$H$6:$H$505&gt;0)*('Документы'!$F$6:$F$505&lt;&gt;"")*('Документы'!$F$6:$F$505&lt;'Старение'!$C$4),'Документы'!$H$6:$H$505))</f>
        <v/>
      </c>
      <c r="G113" s="27">
        <f>IF(OR($A113="",'Старение'!$E$17&lt;=0),"",E113/'Старение'!$E$17)</f>
        <v/>
      </c>
      <c r="H113" s="28">
        <f>IF($A113="","",IF(E113&lt;=0,"",E113+ROW()/1000000))</f>
        <v/>
      </c>
    </row>
    <row r="114">
      <c r="A114" s="29" t="n"/>
      <c r="B114" s="11">
        <f>IF($A114="","",IFERROR(INDEX('Документы'!$A$6:$A$505,MATCH($A114,'Документы'!$B$6:$B$505,0)),"нет в листе «Документы»"))</f>
        <v/>
      </c>
      <c r="C114" s="14">
        <f>IF($A114="","",SUMPRODUCT(('Документы'!$B$6:$B$505=$A114)*('Документы'!$H$6:$H$505&gt;0),'Документы'!$H$6:$H$505))</f>
        <v/>
      </c>
      <c r="D114" s="14">
        <f>IF($A114="","",SUMPRODUCT(('Документы'!$B$6:$B$505=$A114)*('Документы'!$H$6:$H$505&lt;0),'Документы'!$H$6:$H$505))</f>
        <v/>
      </c>
      <c r="E114" s="14">
        <f>IF($A114="","",C114+D114)</f>
        <v/>
      </c>
      <c r="F114" s="14">
        <f>IF($A114="","",SUMPRODUCT(('Документы'!$B$6:$B$505=$A114)*('Документы'!$H$6:$H$505&gt;0)*('Документы'!$F$6:$F$505&lt;&gt;"")*('Документы'!$F$6:$F$505&lt;'Старение'!$C$4),'Документы'!$H$6:$H$505))</f>
        <v/>
      </c>
      <c r="G114" s="27">
        <f>IF(OR($A114="",'Старение'!$E$17&lt;=0),"",E114/'Старение'!$E$17)</f>
        <v/>
      </c>
      <c r="H114" s="28">
        <f>IF($A114="","",IF(E114&lt;=0,"",E114+ROW()/1000000))</f>
        <v/>
      </c>
    </row>
    <row r="115">
      <c r="A115" s="29" t="n"/>
      <c r="B115" s="11">
        <f>IF($A115="","",IFERROR(INDEX('Документы'!$A$6:$A$505,MATCH($A115,'Документы'!$B$6:$B$505,0)),"нет в листе «Документы»"))</f>
        <v/>
      </c>
      <c r="C115" s="14">
        <f>IF($A115="","",SUMPRODUCT(('Документы'!$B$6:$B$505=$A115)*('Документы'!$H$6:$H$505&gt;0),'Документы'!$H$6:$H$505))</f>
        <v/>
      </c>
      <c r="D115" s="14">
        <f>IF($A115="","",SUMPRODUCT(('Документы'!$B$6:$B$505=$A115)*('Документы'!$H$6:$H$505&lt;0),'Документы'!$H$6:$H$505))</f>
        <v/>
      </c>
      <c r="E115" s="14">
        <f>IF($A115="","",C115+D115)</f>
        <v/>
      </c>
      <c r="F115" s="14">
        <f>IF($A115="","",SUMPRODUCT(('Документы'!$B$6:$B$505=$A115)*('Документы'!$H$6:$H$505&gt;0)*('Документы'!$F$6:$F$505&lt;&gt;"")*('Документы'!$F$6:$F$505&lt;'Старение'!$C$4),'Документы'!$H$6:$H$505))</f>
        <v/>
      </c>
      <c r="G115" s="27">
        <f>IF(OR($A115="",'Старение'!$E$17&lt;=0),"",E115/'Старение'!$E$17)</f>
        <v/>
      </c>
      <c r="H115" s="28">
        <f>IF($A115="","",IF(E115&lt;=0,"",E115+ROW()/1000000))</f>
        <v/>
      </c>
    </row>
    <row r="116">
      <c r="A116" s="29" t="n"/>
      <c r="B116" s="11">
        <f>IF($A116="","",IFERROR(INDEX('Документы'!$A$6:$A$505,MATCH($A116,'Документы'!$B$6:$B$505,0)),"нет в листе «Документы»"))</f>
        <v/>
      </c>
      <c r="C116" s="14">
        <f>IF($A116="","",SUMPRODUCT(('Документы'!$B$6:$B$505=$A116)*('Документы'!$H$6:$H$505&gt;0),'Документы'!$H$6:$H$505))</f>
        <v/>
      </c>
      <c r="D116" s="14">
        <f>IF($A116="","",SUMPRODUCT(('Документы'!$B$6:$B$505=$A116)*('Документы'!$H$6:$H$505&lt;0),'Документы'!$H$6:$H$505))</f>
        <v/>
      </c>
      <c r="E116" s="14">
        <f>IF($A116="","",C116+D116)</f>
        <v/>
      </c>
      <c r="F116" s="14">
        <f>IF($A116="","",SUMPRODUCT(('Документы'!$B$6:$B$505=$A116)*('Документы'!$H$6:$H$505&gt;0)*('Документы'!$F$6:$F$505&lt;&gt;"")*('Документы'!$F$6:$F$505&lt;'Старение'!$C$4),'Документы'!$H$6:$H$505))</f>
        <v/>
      </c>
      <c r="G116" s="27">
        <f>IF(OR($A116="",'Старение'!$E$17&lt;=0),"",E116/'Старение'!$E$17)</f>
        <v/>
      </c>
      <c r="H116" s="28">
        <f>IF($A116="","",IF(E116&lt;=0,"",E116+ROW()/1000000))</f>
        <v/>
      </c>
    </row>
    <row r="117">
      <c r="A117" s="29" t="n"/>
      <c r="B117" s="11">
        <f>IF($A117="","",IFERROR(INDEX('Документы'!$A$6:$A$505,MATCH($A117,'Документы'!$B$6:$B$505,0)),"нет в листе «Документы»"))</f>
        <v/>
      </c>
      <c r="C117" s="14">
        <f>IF($A117="","",SUMPRODUCT(('Документы'!$B$6:$B$505=$A117)*('Документы'!$H$6:$H$505&gt;0),'Документы'!$H$6:$H$505))</f>
        <v/>
      </c>
      <c r="D117" s="14">
        <f>IF($A117="","",SUMPRODUCT(('Документы'!$B$6:$B$505=$A117)*('Документы'!$H$6:$H$505&lt;0),'Документы'!$H$6:$H$505))</f>
        <v/>
      </c>
      <c r="E117" s="14">
        <f>IF($A117="","",C117+D117)</f>
        <v/>
      </c>
      <c r="F117" s="14">
        <f>IF($A117="","",SUMPRODUCT(('Документы'!$B$6:$B$505=$A117)*('Документы'!$H$6:$H$505&gt;0)*('Документы'!$F$6:$F$505&lt;&gt;"")*('Документы'!$F$6:$F$505&lt;'Старение'!$C$4),'Документы'!$H$6:$H$505))</f>
        <v/>
      </c>
      <c r="G117" s="27">
        <f>IF(OR($A117="",'Старение'!$E$17&lt;=0),"",E117/'Старение'!$E$17)</f>
        <v/>
      </c>
      <c r="H117" s="28">
        <f>IF($A117="","",IF(E117&lt;=0,"",E117+ROW()/1000000))</f>
        <v/>
      </c>
    </row>
    <row r="118">
      <c r="A118" s="29" t="n"/>
      <c r="B118" s="11">
        <f>IF($A118="","",IFERROR(INDEX('Документы'!$A$6:$A$505,MATCH($A118,'Документы'!$B$6:$B$505,0)),"нет в листе «Документы»"))</f>
        <v/>
      </c>
      <c r="C118" s="14">
        <f>IF($A118="","",SUMPRODUCT(('Документы'!$B$6:$B$505=$A118)*('Документы'!$H$6:$H$505&gt;0),'Документы'!$H$6:$H$505))</f>
        <v/>
      </c>
      <c r="D118" s="14">
        <f>IF($A118="","",SUMPRODUCT(('Документы'!$B$6:$B$505=$A118)*('Документы'!$H$6:$H$505&lt;0),'Документы'!$H$6:$H$505))</f>
        <v/>
      </c>
      <c r="E118" s="14">
        <f>IF($A118="","",C118+D118)</f>
        <v/>
      </c>
      <c r="F118" s="14">
        <f>IF($A118="","",SUMPRODUCT(('Документы'!$B$6:$B$505=$A118)*('Документы'!$H$6:$H$505&gt;0)*('Документы'!$F$6:$F$505&lt;&gt;"")*('Документы'!$F$6:$F$505&lt;'Старение'!$C$4),'Документы'!$H$6:$H$505))</f>
        <v/>
      </c>
      <c r="G118" s="27">
        <f>IF(OR($A118="",'Старение'!$E$17&lt;=0),"",E118/'Старение'!$E$17)</f>
        <v/>
      </c>
      <c r="H118" s="28">
        <f>IF($A118="","",IF(E118&lt;=0,"",E118+ROW()/1000000))</f>
        <v/>
      </c>
    </row>
    <row r="119">
      <c r="A119" s="29" t="n"/>
      <c r="B119" s="11">
        <f>IF($A119="","",IFERROR(INDEX('Документы'!$A$6:$A$505,MATCH($A119,'Документы'!$B$6:$B$505,0)),"нет в листе «Документы»"))</f>
        <v/>
      </c>
      <c r="C119" s="14">
        <f>IF($A119="","",SUMPRODUCT(('Документы'!$B$6:$B$505=$A119)*('Документы'!$H$6:$H$505&gt;0),'Документы'!$H$6:$H$505))</f>
        <v/>
      </c>
      <c r="D119" s="14">
        <f>IF($A119="","",SUMPRODUCT(('Документы'!$B$6:$B$505=$A119)*('Документы'!$H$6:$H$505&lt;0),'Документы'!$H$6:$H$505))</f>
        <v/>
      </c>
      <c r="E119" s="14">
        <f>IF($A119="","",C119+D119)</f>
        <v/>
      </c>
      <c r="F119" s="14">
        <f>IF($A119="","",SUMPRODUCT(('Документы'!$B$6:$B$505=$A119)*('Документы'!$H$6:$H$505&gt;0)*('Документы'!$F$6:$F$505&lt;&gt;"")*('Документы'!$F$6:$F$505&lt;'Старение'!$C$4),'Документы'!$H$6:$H$505))</f>
        <v/>
      </c>
      <c r="G119" s="27">
        <f>IF(OR($A119="",'Старение'!$E$17&lt;=0),"",E119/'Старение'!$E$17)</f>
        <v/>
      </c>
      <c r="H119" s="28">
        <f>IF($A119="","",IF(E119&lt;=0,"",E119+ROW()/1000000))</f>
        <v/>
      </c>
    </row>
    <row r="120">
      <c r="A120" s="29" t="n"/>
      <c r="B120" s="11">
        <f>IF($A120="","",IFERROR(INDEX('Документы'!$A$6:$A$505,MATCH($A120,'Документы'!$B$6:$B$505,0)),"нет в листе «Документы»"))</f>
        <v/>
      </c>
      <c r="C120" s="14">
        <f>IF($A120="","",SUMPRODUCT(('Документы'!$B$6:$B$505=$A120)*('Документы'!$H$6:$H$505&gt;0),'Документы'!$H$6:$H$505))</f>
        <v/>
      </c>
      <c r="D120" s="14">
        <f>IF($A120="","",SUMPRODUCT(('Документы'!$B$6:$B$505=$A120)*('Документы'!$H$6:$H$505&lt;0),'Документы'!$H$6:$H$505))</f>
        <v/>
      </c>
      <c r="E120" s="14">
        <f>IF($A120="","",C120+D120)</f>
        <v/>
      </c>
      <c r="F120" s="14">
        <f>IF($A120="","",SUMPRODUCT(('Документы'!$B$6:$B$505=$A120)*('Документы'!$H$6:$H$505&gt;0)*('Документы'!$F$6:$F$505&lt;&gt;"")*('Документы'!$F$6:$F$505&lt;'Старение'!$C$4),'Документы'!$H$6:$H$505))</f>
        <v/>
      </c>
      <c r="G120" s="27">
        <f>IF(OR($A120="",'Старение'!$E$17&lt;=0),"",E120/'Старение'!$E$17)</f>
        <v/>
      </c>
      <c r="H120" s="28">
        <f>IF($A120="","",IF(E120&lt;=0,"",E120+ROW()/1000000))</f>
        <v/>
      </c>
    </row>
    <row r="121">
      <c r="A121" s="29" t="n"/>
      <c r="B121" s="11">
        <f>IF($A121="","",IFERROR(INDEX('Документы'!$A$6:$A$505,MATCH($A121,'Документы'!$B$6:$B$505,0)),"нет в листе «Документы»"))</f>
        <v/>
      </c>
      <c r="C121" s="14">
        <f>IF($A121="","",SUMPRODUCT(('Документы'!$B$6:$B$505=$A121)*('Документы'!$H$6:$H$505&gt;0),'Документы'!$H$6:$H$505))</f>
        <v/>
      </c>
      <c r="D121" s="14">
        <f>IF($A121="","",SUMPRODUCT(('Документы'!$B$6:$B$505=$A121)*('Документы'!$H$6:$H$505&lt;0),'Документы'!$H$6:$H$505))</f>
        <v/>
      </c>
      <c r="E121" s="14">
        <f>IF($A121="","",C121+D121)</f>
        <v/>
      </c>
      <c r="F121" s="14">
        <f>IF($A121="","",SUMPRODUCT(('Документы'!$B$6:$B$505=$A121)*('Документы'!$H$6:$H$505&gt;0)*('Документы'!$F$6:$F$505&lt;&gt;"")*('Документы'!$F$6:$F$505&lt;'Старение'!$C$4),'Документы'!$H$6:$H$505))</f>
        <v/>
      </c>
      <c r="G121" s="27">
        <f>IF(OR($A121="",'Старение'!$E$17&lt;=0),"",E121/'Старение'!$E$17)</f>
        <v/>
      </c>
      <c r="H121" s="28">
        <f>IF($A121="","",IF(E121&lt;=0,"",E121+ROW()/1000000))</f>
        <v/>
      </c>
    </row>
    <row r="122">
      <c r="A122" s="29" t="n"/>
      <c r="B122" s="11">
        <f>IF($A122="","",IFERROR(INDEX('Документы'!$A$6:$A$505,MATCH($A122,'Документы'!$B$6:$B$505,0)),"нет в листе «Документы»"))</f>
        <v/>
      </c>
      <c r="C122" s="14">
        <f>IF($A122="","",SUMPRODUCT(('Документы'!$B$6:$B$505=$A122)*('Документы'!$H$6:$H$505&gt;0),'Документы'!$H$6:$H$505))</f>
        <v/>
      </c>
      <c r="D122" s="14">
        <f>IF($A122="","",SUMPRODUCT(('Документы'!$B$6:$B$505=$A122)*('Документы'!$H$6:$H$505&lt;0),'Документы'!$H$6:$H$505))</f>
        <v/>
      </c>
      <c r="E122" s="14">
        <f>IF($A122="","",C122+D122)</f>
        <v/>
      </c>
      <c r="F122" s="14">
        <f>IF($A122="","",SUMPRODUCT(('Документы'!$B$6:$B$505=$A122)*('Документы'!$H$6:$H$505&gt;0)*('Документы'!$F$6:$F$505&lt;&gt;"")*('Документы'!$F$6:$F$505&lt;'Старение'!$C$4),'Документы'!$H$6:$H$505))</f>
        <v/>
      </c>
      <c r="G122" s="27">
        <f>IF(OR($A122="",'Старение'!$E$17&lt;=0),"",E122/'Старение'!$E$17)</f>
        <v/>
      </c>
      <c r="H122" s="28">
        <f>IF($A122="","",IF(E122&lt;=0,"",E122+ROW()/1000000))</f>
        <v/>
      </c>
    </row>
    <row r="123">
      <c r="A123" s="29" t="n"/>
      <c r="B123" s="11">
        <f>IF($A123="","",IFERROR(INDEX('Документы'!$A$6:$A$505,MATCH($A123,'Документы'!$B$6:$B$505,0)),"нет в листе «Документы»"))</f>
        <v/>
      </c>
      <c r="C123" s="14">
        <f>IF($A123="","",SUMPRODUCT(('Документы'!$B$6:$B$505=$A123)*('Документы'!$H$6:$H$505&gt;0),'Документы'!$H$6:$H$505))</f>
        <v/>
      </c>
      <c r="D123" s="14">
        <f>IF($A123="","",SUMPRODUCT(('Документы'!$B$6:$B$505=$A123)*('Документы'!$H$6:$H$505&lt;0),'Документы'!$H$6:$H$505))</f>
        <v/>
      </c>
      <c r="E123" s="14">
        <f>IF($A123="","",C123+D123)</f>
        <v/>
      </c>
      <c r="F123" s="14">
        <f>IF($A123="","",SUMPRODUCT(('Документы'!$B$6:$B$505=$A123)*('Документы'!$H$6:$H$505&gt;0)*('Документы'!$F$6:$F$505&lt;&gt;"")*('Документы'!$F$6:$F$505&lt;'Старение'!$C$4),'Документы'!$H$6:$H$505))</f>
        <v/>
      </c>
      <c r="G123" s="27">
        <f>IF(OR($A123="",'Старение'!$E$17&lt;=0),"",E123/'Старение'!$E$17)</f>
        <v/>
      </c>
      <c r="H123" s="28">
        <f>IF($A123="","",IF(E123&lt;=0,"",E123+ROW()/1000000))</f>
        <v/>
      </c>
    </row>
    <row r="124">
      <c r="A124" s="29" t="n"/>
      <c r="B124" s="11">
        <f>IF($A124="","",IFERROR(INDEX('Документы'!$A$6:$A$505,MATCH($A124,'Документы'!$B$6:$B$505,0)),"нет в листе «Документы»"))</f>
        <v/>
      </c>
      <c r="C124" s="14">
        <f>IF($A124="","",SUMPRODUCT(('Документы'!$B$6:$B$505=$A124)*('Документы'!$H$6:$H$505&gt;0),'Документы'!$H$6:$H$505))</f>
        <v/>
      </c>
      <c r="D124" s="14">
        <f>IF($A124="","",SUMPRODUCT(('Документы'!$B$6:$B$505=$A124)*('Документы'!$H$6:$H$505&lt;0),'Документы'!$H$6:$H$505))</f>
        <v/>
      </c>
      <c r="E124" s="14">
        <f>IF($A124="","",C124+D124)</f>
        <v/>
      </c>
      <c r="F124" s="14">
        <f>IF($A124="","",SUMPRODUCT(('Документы'!$B$6:$B$505=$A124)*('Документы'!$H$6:$H$505&gt;0)*('Документы'!$F$6:$F$505&lt;&gt;"")*('Документы'!$F$6:$F$505&lt;'Старение'!$C$4),'Документы'!$H$6:$H$505))</f>
        <v/>
      </c>
      <c r="G124" s="27">
        <f>IF(OR($A124="",'Старение'!$E$17&lt;=0),"",E124/'Старение'!$E$17)</f>
        <v/>
      </c>
      <c r="H124" s="28">
        <f>IF($A124="","",IF(E124&lt;=0,"",E124+ROW()/1000000))</f>
        <v/>
      </c>
    </row>
    <row r="125">
      <c r="A125" s="29" t="n"/>
      <c r="B125" s="11">
        <f>IF($A125="","",IFERROR(INDEX('Документы'!$A$6:$A$505,MATCH($A125,'Документы'!$B$6:$B$505,0)),"нет в листе «Документы»"))</f>
        <v/>
      </c>
      <c r="C125" s="14">
        <f>IF($A125="","",SUMPRODUCT(('Документы'!$B$6:$B$505=$A125)*('Документы'!$H$6:$H$505&gt;0),'Документы'!$H$6:$H$505))</f>
        <v/>
      </c>
      <c r="D125" s="14">
        <f>IF($A125="","",SUMPRODUCT(('Документы'!$B$6:$B$505=$A125)*('Документы'!$H$6:$H$505&lt;0),'Документы'!$H$6:$H$505))</f>
        <v/>
      </c>
      <c r="E125" s="14">
        <f>IF($A125="","",C125+D125)</f>
        <v/>
      </c>
      <c r="F125" s="14">
        <f>IF($A125="","",SUMPRODUCT(('Документы'!$B$6:$B$505=$A125)*('Документы'!$H$6:$H$505&gt;0)*('Документы'!$F$6:$F$505&lt;&gt;"")*('Документы'!$F$6:$F$505&lt;'Старение'!$C$4),'Документы'!$H$6:$H$505))</f>
        <v/>
      </c>
      <c r="G125" s="27">
        <f>IF(OR($A125="",'Старение'!$E$17&lt;=0),"",E125/'Старение'!$E$17)</f>
        <v/>
      </c>
      <c r="H125" s="28">
        <f>IF($A125="","",IF(E125&lt;=0,"",E125+ROW()/1000000))</f>
        <v/>
      </c>
    </row>
    <row r="126">
      <c r="A126" s="29" t="n"/>
      <c r="B126" s="11">
        <f>IF($A126="","",IFERROR(INDEX('Документы'!$A$6:$A$505,MATCH($A126,'Документы'!$B$6:$B$505,0)),"нет в листе «Документы»"))</f>
        <v/>
      </c>
      <c r="C126" s="14">
        <f>IF($A126="","",SUMPRODUCT(('Документы'!$B$6:$B$505=$A126)*('Документы'!$H$6:$H$505&gt;0),'Документы'!$H$6:$H$505))</f>
        <v/>
      </c>
      <c r="D126" s="14">
        <f>IF($A126="","",SUMPRODUCT(('Документы'!$B$6:$B$505=$A126)*('Документы'!$H$6:$H$505&lt;0),'Документы'!$H$6:$H$505))</f>
        <v/>
      </c>
      <c r="E126" s="14">
        <f>IF($A126="","",C126+D126)</f>
        <v/>
      </c>
      <c r="F126" s="14">
        <f>IF($A126="","",SUMPRODUCT(('Документы'!$B$6:$B$505=$A126)*('Документы'!$H$6:$H$505&gt;0)*('Документы'!$F$6:$F$505&lt;&gt;"")*('Документы'!$F$6:$F$505&lt;'Старение'!$C$4),'Документы'!$H$6:$H$505))</f>
        <v/>
      </c>
      <c r="G126" s="27">
        <f>IF(OR($A126="",'Старение'!$E$17&lt;=0),"",E126/'Старение'!$E$17)</f>
        <v/>
      </c>
      <c r="H126" s="28">
        <f>IF($A126="","",IF(E126&lt;=0,"",E126+ROW()/1000000))</f>
        <v/>
      </c>
    </row>
    <row r="127">
      <c r="A127" s="29" t="n"/>
      <c r="B127" s="11">
        <f>IF($A127="","",IFERROR(INDEX('Документы'!$A$6:$A$505,MATCH($A127,'Документы'!$B$6:$B$505,0)),"нет в листе «Документы»"))</f>
        <v/>
      </c>
      <c r="C127" s="14">
        <f>IF($A127="","",SUMPRODUCT(('Документы'!$B$6:$B$505=$A127)*('Документы'!$H$6:$H$505&gt;0),'Документы'!$H$6:$H$505))</f>
        <v/>
      </c>
      <c r="D127" s="14">
        <f>IF($A127="","",SUMPRODUCT(('Документы'!$B$6:$B$505=$A127)*('Документы'!$H$6:$H$505&lt;0),'Документы'!$H$6:$H$505))</f>
        <v/>
      </c>
      <c r="E127" s="14">
        <f>IF($A127="","",C127+D127)</f>
        <v/>
      </c>
      <c r="F127" s="14">
        <f>IF($A127="","",SUMPRODUCT(('Документы'!$B$6:$B$505=$A127)*('Документы'!$H$6:$H$505&gt;0)*('Документы'!$F$6:$F$505&lt;&gt;"")*('Документы'!$F$6:$F$505&lt;'Старение'!$C$4),'Документы'!$H$6:$H$505))</f>
        <v/>
      </c>
      <c r="G127" s="27">
        <f>IF(OR($A127="",'Старение'!$E$17&lt;=0),"",E127/'Старение'!$E$17)</f>
        <v/>
      </c>
      <c r="H127" s="28">
        <f>IF($A127="","",IF(E127&lt;=0,"",E127+ROW()/1000000))</f>
        <v/>
      </c>
    </row>
    <row r="128">
      <c r="A128" s="29" t="n"/>
      <c r="B128" s="11">
        <f>IF($A128="","",IFERROR(INDEX('Документы'!$A$6:$A$505,MATCH($A128,'Документы'!$B$6:$B$505,0)),"нет в листе «Документы»"))</f>
        <v/>
      </c>
      <c r="C128" s="14">
        <f>IF($A128="","",SUMPRODUCT(('Документы'!$B$6:$B$505=$A128)*('Документы'!$H$6:$H$505&gt;0),'Документы'!$H$6:$H$505))</f>
        <v/>
      </c>
      <c r="D128" s="14">
        <f>IF($A128="","",SUMPRODUCT(('Документы'!$B$6:$B$505=$A128)*('Документы'!$H$6:$H$505&lt;0),'Документы'!$H$6:$H$505))</f>
        <v/>
      </c>
      <c r="E128" s="14">
        <f>IF($A128="","",C128+D128)</f>
        <v/>
      </c>
      <c r="F128" s="14">
        <f>IF($A128="","",SUMPRODUCT(('Документы'!$B$6:$B$505=$A128)*('Документы'!$H$6:$H$505&gt;0)*('Документы'!$F$6:$F$505&lt;&gt;"")*('Документы'!$F$6:$F$505&lt;'Старение'!$C$4),'Документы'!$H$6:$H$505))</f>
        <v/>
      </c>
      <c r="G128" s="27">
        <f>IF(OR($A128="",'Старение'!$E$17&lt;=0),"",E128/'Старение'!$E$17)</f>
        <v/>
      </c>
      <c r="H128" s="28">
        <f>IF($A128="","",IF(E128&lt;=0,"",E128+ROW()/1000000))</f>
        <v/>
      </c>
    </row>
    <row r="129">
      <c r="A129" s="29" t="n"/>
      <c r="B129" s="11">
        <f>IF($A129="","",IFERROR(INDEX('Документы'!$A$6:$A$505,MATCH($A129,'Документы'!$B$6:$B$505,0)),"нет в листе «Документы»"))</f>
        <v/>
      </c>
      <c r="C129" s="14">
        <f>IF($A129="","",SUMPRODUCT(('Документы'!$B$6:$B$505=$A129)*('Документы'!$H$6:$H$505&gt;0),'Документы'!$H$6:$H$505))</f>
        <v/>
      </c>
      <c r="D129" s="14">
        <f>IF($A129="","",SUMPRODUCT(('Документы'!$B$6:$B$505=$A129)*('Документы'!$H$6:$H$505&lt;0),'Документы'!$H$6:$H$505))</f>
        <v/>
      </c>
      <c r="E129" s="14">
        <f>IF($A129="","",C129+D129)</f>
        <v/>
      </c>
      <c r="F129" s="14">
        <f>IF($A129="","",SUMPRODUCT(('Документы'!$B$6:$B$505=$A129)*('Документы'!$H$6:$H$505&gt;0)*('Документы'!$F$6:$F$505&lt;&gt;"")*('Документы'!$F$6:$F$505&lt;'Старение'!$C$4),'Документы'!$H$6:$H$505))</f>
        <v/>
      </c>
      <c r="G129" s="27">
        <f>IF(OR($A129="",'Старение'!$E$17&lt;=0),"",E129/'Старение'!$E$17)</f>
        <v/>
      </c>
      <c r="H129" s="28">
        <f>IF($A129="","",IF(E129&lt;=0,"",E129+ROW()/1000000))</f>
        <v/>
      </c>
    </row>
    <row r="130">
      <c r="A130" s="29" t="n"/>
      <c r="B130" s="11">
        <f>IF($A130="","",IFERROR(INDEX('Документы'!$A$6:$A$505,MATCH($A130,'Документы'!$B$6:$B$505,0)),"нет в листе «Документы»"))</f>
        <v/>
      </c>
      <c r="C130" s="14">
        <f>IF($A130="","",SUMPRODUCT(('Документы'!$B$6:$B$505=$A130)*('Документы'!$H$6:$H$505&gt;0),'Документы'!$H$6:$H$505))</f>
        <v/>
      </c>
      <c r="D130" s="14">
        <f>IF($A130="","",SUMPRODUCT(('Документы'!$B$6:$B$505=$A130)*('Документы'!$H$6:$H$505&lt;0),'Документы'!$H$6:$H$505))</f>
        <v/>
      </c>
      <c r="E130" s="14">
        <f>IF($A130="","",C130+D130)</f>
        <v/>
      </c>
      <c r="F130" s="14">
        <f>IF($A130="","",SUMPRODUCT(('Документы'!$B$6:$B$505=$A130)*('Документы'!$H$6:$H$505&gt;0)*('Документы'!$F$6:$F$505&lt;&gt;"")*('Документы'!$F$6:$F$505&lt;'Старение'!$C$4),'Документы'!$H$6:$H$505))</f>
        <v/>
      </c>
      <c r="G130" s="27">
        <f>IF(OR($A130="",'Старение'!$E$17&lt;=0),"",E130/'Старение'!$E$17)</f>
        <v/>
      </c>
      <c r="H130" s="28">
        <f>IF($A130="","",IF(E130&lt;=0,"",E130+ROW()/1000000))</f>
        <v/>
      </c>
    </row>
    <row r="131">
      <c r="A131" s="29" t="n"/>
      <c r="B131" s="11">
        <f>IF($A131="","",IFERROR(INDEX('Документы'!$A$6:$A$505,MATCH($A131,'Документы'!$B$6:$B$505,0)),"нет в листе «Документы»"))</f>
        <v/>
      </c>
      <c r="C131" s="14">
        <f>IF($A131="","",SUMPRODUCT(('Документы'!$B$6:$B$505=$A131)*('Документы'!$H$6:$H$505&gt;0),'Документы'!$H$6:$H$505))</f>
        <v/>
      </c>
      <c r="D131" s="14">
        <f>IF($A131="","",SUMPRODUCT(('Документы'!$B$6:$B$505=$A131)*('Документы'!$H$6:$H$505&lt;0),'Документы'!$H$6:$H$505))</f>
        <v/>
      </c>
      <c r="E131" s="14">
        <f>IF($A131="","",C131+D131)</f>
        <v/>
      </c>
      <c r="F131" s="14">
        <f>IF($A131="","",SUMPRODUCT(('Документы'!$B$6:$B$505=$A131)*('Документы'!$H$6:$H$505&gt;0)*('Документы'!$F$6:$F$505&lt;&gt;"")*('Документы'!$F$6:$F$505&lt;'Старение'!$C$4),'Документы'!$H$6:$H$505))</f>
        <v/>
      </c>
      <c r="G131" s="27">
        <f>IF(OR($A131="",'Старение'!$E$17&lt;=0),"",E131/'Старение'!$E$17)</f>
        <v/>
      </c>
      <c r="H131" s="28">
        <f>IF($A131="","",IF(E131&lt;=0,"",E131+ROW()/1000000))</f>
        <v/>
      </c>
    </row>
    <row r="132">
      <c r="A132" s="29" t="n"/>
      <c r="B132" s="11">
        <f>IF($A132="","",IFERROR(INDEX('Документы'!$A$6:$A$505,MATCH($A132,'Документы'!$B$6:$B$505,0)),"нет в листе «Документы»"))</f>
        <v/>
      </c>
      <c r="C132" s="14">
        <f>IF($A132="","",SUMPRODUCT(('Документы'!$B$6:$B$505=$A132)*('Документы'!$H$6:$H$505&gt;0),'Документы'!$H$6:$H$505))</f>
        <v/>
      </c>
      <c r="D132" s="14">
        <f>IF($A132="","",SUMPRODUCT(('Документы'!$B$6:$B$505=$A132)*('Документы'!$H$6:$H$505&lt;0),'Документы'!$H$6:$H$505))</f>
        <v/>
      </c>
      <c r="E132" s="14">
        <f>IF($A132="","",C132+D132)</f>
        <v/>
      </c>
      <c r="F132" s="14">
        <f>IF($A132="","",SUMPRODUCT(('Документы'!$B$6:$B$505=$A132)*('Документы'!$H$6:$H$505&gt;0)*('Документы'!$F$6:$F$505&lt;&gt;"")*('Документы'!$F$6:$F$505&lt;'Старение'!$C$4),'Документы'!$H$6:$H$505))</f>
        <v/>
      </c>
      <c r="G132" s="27">
        <f>IF(OR($A132="",'Старение'!$E$17&lt;=0),"",E132/'Старение'!$E$17)</f>
        <v/>
      </c>
      <c r="H132" s="28">
        <f>IF($A132="","",IF(E132&lt;=0,"",E132+ROW()/1000000))</f>
        <v/>
      </c>
    </row>
    <row r="133">
      <c r="A133" s="29" t="n"/>
      <c r="B133" s="11">
        <f>IF($A133="","",IFERROR(INDEX('Документы'!$A$6:$A$505,MATCH($A133,'Документы'!$B$6:$B$505,0)),"нет в листе «Документы»"))</f>
        <v/>
      </c>
      <c r="C133" s="14">
        <f>IF($A133="","",SUMPRODUCT(('Документы'!$B$6:$B$505=$A133)*('Документы'!$H$6:$H$505&gt;0),'Документы'!$H$6:$H$505))</f>
        <v/>
      </c>
      <c r="D133" s="14">
        <f>IF($A133="","",SUMPRODUCT(('Документы'!$B$6:$B$505=$A133)*('Документы'!$H$6:$H$505&lt;0),'Документы'!$H$6:$H$505))</f>
        <v/>
      </c>
      <c r="E133" s="14">
        <f>IF($A133="","",C133+D133)</f>
        <v/>
      </c>
      <c r="F133" s="14">
        <f>IF($A133="","",SUMPRODUCT(('Документы'!$B$6:$B$505=$A133)*('Документы'!$H$6:$H$505&gt;0)*('Документы'!$F$6:$F$505&lt;&gt;"")*('Документы'!$F$6:$F$505&lt;'Старение'!$C$4),'Документы'!$H$6:$H$505))</f>
        <v/>
      </c>
      <c r="G133" s="27">
        <f>IF(OR($A133="",'Старение'!$E$17&lt;=0),"",E133/'Старение'!$E$17)</f>
        <v/>
      </c>
      <c r="H133" s="28">
        <f>IF($A133="","",IF(E133&lt;=0,"",E133+ROW()/1000000))</f>
        <v/>
      </c>
    </row>
    <row r="134">
      <c r="A134" s="29" t="n"/>
      <c r="B134" s="11">
        <f>IF($A134="","",IFERROR(INDEX('Документы'!$A$6:$A$505,MATCH($A134,'Документы'!$B$6:$B$505,0)),"нет в листе «Документы»"))</f>
        <v/>
      </c>
      <c r="C134" s="14">
        <f>IF($A134="","",SUMPRODUCT(('Документы'!$B$6:$B$505=$A134)*('Документы'!$H$6:$H$505&gt;0),'Документы'!$H$6:$H$505))</f>
        <v/>
      </c>
      <c r="D134" s="14">
        <f>IF($A134="","",SUMPRODUCT(('Документы'!$B$6:$B$505=$A134)*('Документы'!$H$6:$H$505&lt;0),'Документы'!$H$6:$H$505))</f>
        <v/>
      </c>
      <c r="E134" s="14">
        <f>IF($A134="","",C134+D134)</f>
        <v/>
      </c>
      <c r="F134" s="14">
        <f>IF($A134="","",SUMPRODUCT(('Документы'!$B$6:$B$505=$A134)*('Документы'!$H$6:$H$505&gt;0)*('Документы'!$F$6:$F$505&lt;&gt;"")*('Документы'!$F$6:$F$505&lt;'Старение'!$C$4),'Документы'!$H$6:$H$505))</f>
        <v/>
      </c>
      <c r="G134" s="27">
        <f>IF(OR($A134="",'Старение'!$E$17&lt;=0),"",E134/'Старение'!$E$17)</f>
        <v/>
      </c>
      <c r="H134" s="28">
        <f>IF($A134="","",IF(E134&lt;=0,"",E134+ROW()/1000000))</f>
        <v/>
      </c>
    </row>
    <row r="135">
      <c r="A135" s="29" t="n"/>
      <c r="B135" s="11">
        <f>IF($A135="","",IFERROR(INDEX('Документы'!$A$6:$A$505,MATCH($A135,'Документы'!$B$6:$B$505,0)),"нет в листе «Документы»"))</f>
        <v/>
      </c>
      <c r="C135" s="14">
        <f>IF($A135="","",SUMPRODUCT(('Документы'!$B$6:$B$505=$A135)*('Документы'!$H$6:$H$505&gt;0),'Документы'!$H$6:$H$505))</f>
        <v/>
      </c>
      <c r="D135" s="14">
        <f>IF($A135="","",SUMPRODUCT(('Документы'!$B$6:$B$505=$A135)*('Документы'!$H$6:$H$505&lt;0),'Документы'!$H$6:$H$505))</f>
        <v/>
      </c>
      <c r="E135" s="14">
        <f>IF($A135="","",C135+D135)</f>
        <v/>
      </c>
      <c r="F135" s="14">
        <f>IF($A135="","",SUMPRODUCT(('Документы'!$B$6:$B$505=$A135)*('Документы'!$H$6:$H$505&gt;0)*('Документы'!$F$6:$F$505&lt;&gt;"")*('Документы'!$F$6:$F$505&lt;'Старение'!$C$4),'Документы'!$H$6:$H$505))</f>
        <v/>
      </c>
      <c r="G135" s="27">
        <f>IF(OR($A135="",'Старение'!$E$17&lt;=0),"",E135/'Старение'!$E$17)</f>
        <v/>
      </c>
      <c r="H135" s="28">
        <f>IF($A135="","",IF(E135&lt;=0,"",E135+ROW()/1000000))</f>
        <v/>
      </c>
    </row>
    <row r="136">
      <c r="A136" s="29" t="n"/>
      <c r="B136" s="11">
        <f>IF($A136="","",IFERROR(INDEX('Документы'!$A$6:$A$505,MATCH($A136,'Документы'!$B$6:$B$505,0)),"нет в листе «Документы»"))</f>
        <v/>
      </c>
      <c r="C136" s="14">
        <f>IF($A136="","",SUMPRODUCT(('Документы'!$B$6:$B$505=$A136)*('Документы'!$H$6:$H$505&gt;0),'Документы'!$H$6:$H$505))</f>
        <v/>
      </c>
      <c r="D136" s="14">
        <f>IF($A136="","",SUMPRODUCT(('Документы'!$B$6:$B$505=$A136)*('Документы'!$H$6:$H$505&lt;0),'Документы'!$H$6:$H$505))</f>
        <v/>
      </c>
      <c r="E136" s="14">
        <f>IF($A136="","",C136+D136)</f>
        <v/>
      </c>
      <c r="F136" s="14">
        <f>IF($A136="","",SUMPRODUCT(('Документы'!$B$6:$B$505=$A136)*('Документы'!$H$6:$H$505&gt;0)*('Документы'!$F$6:$F$505&lt;&gt;"")*('Документы'!$F$6:$F$505&lt;'Старение'!$C$4),'Документы'!$H$6:$H$505))</f>
        <v/>
      </c>
      <c r="G136" s="27">
        <f>IF(OR($A136="",'Старение'!$E$17&lt;=0),"",E136/'Старение'!$E$17)</f>
        <v/>
      </c>
      <c r="H136" s="28">
        <f>IF($A136="","",IF(E136&lt;=0,"",E136+ROW()/1000000))</f>
        <v/>
      </c>
    </row>
    <row r="137">
      <c r="A137" s="29" t="n"/>
      <c r="B137" s="11">
        <f>IF($A137="","",IFERROR(INDEX('Документы'!$A$6:$A$505,MATCH($A137,'Документы'!$B$6:$B$505,0)),"нет в листе «Документы»"))</f>
        <v/>
      </c>
      <c r="C137" s="14">
        <f>IF($A137="","",SUMPRODUCT(('Документы'!$B$6:$B$505=$A137)*('Документы'!$H$6:$H$505&gt;0),'Документы'!$H$6:$H$505))</f>
        <v/>
      </c>
      <c r="D137" s="14">
        <f>IF($A137="","",SUMPRODUCT(('Документы'!$B$6:$B$505=$A137)*('Документы'!$H$6:$H$505&lt;0),'Документы'!$H$6:$H$505))</f>
        <v/>
      </c>
      <c r="E137" s="14">
        <f>IF($A137="","",C137+D137)</f>
        <v/>
      </c>
      <c r="F137" s="14">
        <f>IF($A137="","",SUMPRODUCT(('Документы'!$B$6:$B$505=$A137)*('Документы'!$H$6:$H$505&gt;0)*('Документы'!$F$6:$F$505&lt;&gt;"")*('Документы'!$F$6:$F$505&lt;'Старение'!$C$4),'Документы'!$H$6:$H$505))</f>
        <v/>
      </c>
      <c r="G137" s="27">
        <f>IF(OR($A137="",'Старение'!$E$17&lt;=0),"",E137/'Старение'!$E$17)</f>
        <v/>
      </c>
      <c r="H137" s="28">
        <f>IF($A137="","",IF(E137&lt;=0,"",E137+ROW()/1000000))</f>
        <v/>
      </c>
    </row>
    <row r="138">
      <c r="A138" s="29" t="n"/>
      <c r="B138" s="11">
        <f>IF($A138="","",IFERROR(INDEX('Документы'!$A$6:$A$505,MATCH($A138,'Документы'!$B$6:$B$505,0)),"нет в листе «Документы»"))</f>
        <v/>
      </c>
      <c r="C138" s="14">
        <f>IF($A138="","",SUMPRODUCT(('Документы'!$B$6:$B$505=$A138)*('Документы'!$H$6:$H$505&gt;0),'Документы'!$H$6:$H$505))</f>
        <v/>
      </c>
      <c r="D138" s="14">
        <f>IF($A138="","",SUMPRODUCT(('Документы'!$B$6:$B$505=$A138)*('Документы'!$H$6:$H$505&lt;0),'Документы'!$H$6:$H$505))</f>
        <v/>
      </c>
      <c r="E138" s="14">
        <f>IF($A138="","",C138+D138)</f>
        <v/>
      </c>
      <c r="F138" s="14">
        <f>IF($A138="","",SUMPRODUCT(('Документы'!$B$6:$B$505=$A138)*('Документы'!$H$6:$H$505&gt;0)*('Документы'!$F$6:$F$505&lt;&gt;"")*('Документы'!$F$6:$F$505&lt;'Старение'!$C$4),'Документы'!$H$6:$H$505))</f>
        <v/>
      </c>
      <c r="G138" s="27">
        <f>IF(OR($A138="",'Старение'!$E$17&lt;=0),"",E138/'Старение'!$E$17)</f>
        <v/>
      </c>
      <c r="H138" s="28">
        <f>IF($A138="","",IF(E138&lt;=0,"",E138+ROW()/1000000))</f>
        <v/>
      </c>
    </row>
    <row r="139">
      <c r="A139" s="29" t="n"/>
      <c r="B139" s="11">
        <f>IF($A139="","",IFERROR(INDEX('Документы'!$A$6:$A$505,MATCH($A139,'Документы'!$B$6:$B$505,0)),"нет в листе «Документы»"))</f>
        <v/>
      </c>
      <c r="C139" s="14">
        <f>IF($A139="","",SUMPRODUCT(('Документы'!$B$6:$B$505=$A139)*('Документы'!$H$6:$H$505&gt;0),'Документы'!$H$6:$H$505))</f>
        <v/>
      </c>
      <c r="D139" s="14">
        <f>IF($A139="","",SUMPRODUCT(('Документы'!$B$6:$B$505=$A139)*('Документы'!$H$6:$H$505&lt;0),'Документы'!$H$6:$H$505))</f>
        <v/>
      </c>
      <c r="E139" s="14">
        <f>IF($A139="","",C139+D139)</f>
        <v/>
      </c>
      <c r="F139" s="14">
        <f>IF($A139="","",SUMPRODUCT(('Документы'!$B$6:$B$505=$A139)*('Документы'!$H$6:$H$505&gt;0)*('Документы'!$F$6:$F$505&lt;&gt;"")*('Документы'!$F$6:$F$505&lt;'Старение'!$C$4),'Документы'!$H$6:$H$505))</f>
        <v/>
      </c>
      <c r="G139" s="27">
        <f>IF(OR($A139="",'Старение'!$E$17&lt;=0),"",E139/'Старение'!$E$17)</f>
        <v/>
      </c>
      <c r="H139" s="28">
        <f>IF($A139="","",IF(E139&lt;=0,"",E139+ROW()/1000000))</f>
        <v/>
      </c>
    </row>
    <row r="140">
      <c r="A140" s="29" t="n"/>
      <c r="B140" s="11">
        <f>IF($A140="","",IFERROR(INDEX('Документы'!$A$6:$A$505,MATCH($A140,'Документы'!$B$6:$B$505,0)),"нет в листе «Документы»"))</f>
        <v/>
      </c>
      <c r="C140" s="14">
        <f>IF($A140="","",SUMPRODUCT(('Документы'!$B$6:$B$505=$A140)*('Документы'!$H$6:$H$505&gt;0),'Документы'!$H$6:$H$505))</f>
        <v/>
      </c>
      <c r="D140" s="14">
        <f>IF($A140="","",SUMPRODUCT(('Документы'!$B$6:$B$505=$A140)*('Документы'!$H$6:$H$505&lt;0),'Документы'!$H$6:$H$505))</f>
        <v/>
      </c>
      <c r="E140" s="14">
        <f>IF($A140="","",C140+D140)</f>
        <v/>
      </c>
      <c r="F140" s="14">
        <f>IF($A140="","",SUMPRODUCT(('Документы'!$B$6:$B$505=$A140)*('Документы'!$H$6:$H$505&gt;0)*('Документы'!$F$6:$F$505&lt;&gt;"")*('Документы'!$F$6:$F$505&lt;'Старение'!$C$4),'Документы'!$H$6:$H$505))</f>
        <v/>
      </c>
      <c r="G140" s="27">
        <f>IF(OR($A140="",'Старение'!$E$17&lt;=0),"",E140/'Старение'!$E$17)</f>
        <v/>
      </c>
      <c r="H140" s="28">
        <f>IF($A140="","",IF(E140&lt;=0,"",E140+ROW()/1000000))</f>
        <v/>
      </c>
    </row>
    <row r="141">
      <c r="A141" s="29" t="n"/>
      <c r="B141" s="11">
        <f>IF($A141="","",IFERROR(INDEX('Документы'!$A$6:$A$505,MATCH($A141,'Документы'!$B$6:$B$505,0)),"нет в листе «Документы»"))</f>
        <v/>
      </c>
      <c r="C141" s="14">
        <f>IF($A141="","",SUMPRODUCT(('Документы'!$B$6:$B$505=$A141)*('Документы'!$H$6:$H$505&gt;0),'Документы'!$H$6:$H$505))</f>
        <v/>
      </c>
      <c r="D141" s="14">
        <f>IF($A141="","",SUMPRODUCT(('Документы'!$B$6:$B$505=$A141)*('Документы'!$H$6:$H$505&lt;0),'Документы'!$H$6:$H$505))</f>
        <v/>
      </c>
      <c r="E141" s="14">
        <f>IF($A141="","",C141+D141)</f>
        <v/>
      </c>
      <c r="F141" s="14">
        <f>IF($A141="","",SUMPRODUCT(('Документы'!$B$6:$B$505=$A141)*('Документы'!$H$6:$H$505&gt;0)*('Документы'!$F$6:$F$505&lt;&gt;"")*('Документы'!$F$6:$F$505&lt;'Старение'!$C$4),'Документы'!$H$6:$H$505))</f>
        <v/>
      </c>
      <c r="G141" s="27">
        <f>IF(OR($A141="",'Старение'!$E$17&lt;=0),"",E141/'Старение'!$E$17)</f>
        <v/>
      </c>
      <c r="H141" s="28">
        <f>IF($A141="","",IF(E141&lt;=0,"",E141+ROW()/1000000))</f>
        <v/>
      </c>
    </row>
    <row r="142">
      <c r="A142" s="29" t="n"/>
      <c r="B142" s="11">
        <f>IF($A142="","",IFERROR(INDEX('Документы'!$A$6:$A$505,MATCH($A142,'Документы'!$B$6:$B$505,0)),"нет в листе «Документы»"))</f>
        <v/>
      </c>
      <c r="C142" s="14">
        <f>IF($A142="","",SUMPRODUCT(('Документы'!$B$6:$B$505=$A142)*('Документы'!$H$6:$H$505&gt;0),'Документы'!$H$6:$H$505))</f>
        <v/>
      </c>
      <c r="D142" s="14">
        <f>IF($A142="","",SUMPRODUCT(('Документы'!$B$6:$B$505=$A142)*('Документы'!$H$6:$H$505&lt;0),'Документы'!$H$6:$H$505))</f>
        <v/>
      </c>
      <c r="E142" s="14">
        <f>IF($A142="","",C142+D142)</f>
        <v/>
      </c>
      <c r="F142" s="14">
        <f>IF($A142="","",SUMPRODUCT(('Документы'!$B$6:$B$505=$A142)*('Документы'!$H$6:$H$505&gt;0)*('Документы'!$F$6:$F$505&lt;&gt;"")*('Документы'!$F$6:$F$505&lt;'Старение'!$C$4),'Документы'!$H$6:$H$505))</f>
        <v/>
      </c>
      <c r="G142" s="27">
        <f>IF(OR($A142="",'Старение'!$E$17&lt;=0),"",E142/'Старение'!$E$17)</f>
        <v/>
      </c>
      <c r="H142" s="28">
        <f>IF($A142="","",IF(E142&lt;=0,"",E142+ROW()/1000000))</f>
        <v/>
      </c>
    </row>
    <row r="143">
      <c r="A143" s="29" t="n"/>
      <c r="B143" s="11">
        <f>IF($A143="","",IFERROR(INDEX('Документы'!$A$6:$A$505,MATCH($A143,'Документы'!$B$6:$B$505,0)),"нет в листе «Документы»"))</f>
        <v/>
      </c>
      <c r="C143" s="14">
        <f>IF($A143="","",SUMPRODUCT(('Документы'!$B$6:$B$505=$A143)*('Документы'!$H$6:$H$505&gt;0),'Документы'!$H$6:$H$505))</f>
        <v/>
      </c>
      <c r="D143" s="14">
        <f>IF($A143="","",SUMPRODUCT(('Документы'!$B$6:$B$505=$A143)*('Документы'!$H$6:$H$505&lt;0),'Документы'!$H$6:$H$505))</f>
        <v/>
      </c>
      <c r="E143" s="14">
        <f>IF($A143="","",C143+D143)</f>
        <v/>
      </c>
      <c r="F143" s="14">
        <f>IF($A143="","",SUMPRODUCT(('Документы'!$B$6:$B$505=$A143)*('Документы'!$H$6:$H$505&gt;0)*('Документы'!$F$6:$F$505&lt;&gt;"")*('Документы'!$F$6:$F$505&lt;'Старение'!$C$4),'Документы'!$H$6:$H$505))</f>
        <v/>
      </c>
      <c r="G143" s="27">
        <f>IF(OR($A143="",'Старение'!$E$17&lt;=0),"",E143/'Старение'!$E$17)</f>
        <v/>
      </c>
      <c r="H143" s="28">
        <f>IF($A143="","",IF(E143&lt;=0,"",E143+ROW()/1000000))</f>
        <v/>
      </c>
    </row>
    <row r="144">
      <c r="A144" s="29" t="n"/>
      <c r="B144" s="11">
        <f>IF($A144="","",IFERROR(INDEX('Документы'!$A$6:$A$505,MATCH($A144,'Документы'!$B$6:$B$505,0)),"нет в листе «Документы»"))</f>
        <v/>
      </c>
      <c r="C144" s="14">
        <f>IF($A144="","",SUMPRODUCT(('Документы'!$B$6:$B$505=$A144)*('Документы'!$H$6:$H$505&gt;0),'Документы'!$H$6:$H$505))</f>
        <v/>
      </c>
      <c r="D144" s="14">
        <f>IF($A144="","",SUMPRODUCT(('Документы'!$B$6:$B$505=$A144)*('Документы'!$H$6:$H$505&lt;0),'Документы'!$H$6:$H$505))</f>
        <v/>
      </c>
      <c r="E144" s="14">
        <f>IF($A144="","",C144+D144)</f>
        <v/>
      </c>
      <c r="F144" s="14">
        <f>IF($A144="","",SUMPRODUCT(('Документы'!$B$6:$B$505=$A144)*('Документы'!$H$6:$H$505&gt;0)*('Документы'!$F$6:$F$505&lt;&gt;"")*('Документы'!$F$6:$F$505&lt;'Старение'!$C$4),'Документы'!$H$6:$H$505))</f>
        <v/>
      </c>
      <c r="G144" s="27">
        <f>IF(OR($A144="",'Старение'!$E$17&lt;=0),"",E144/'Старение'!$E$17)</f>
        <v/>
      </c>
      <c r="H144" s="28">
        <f>IF($A144="","",IF(E144&lt;=0,"",E144+ROW()/1000000))</f>
        <v/>
      </c>
    </row>
    <row r="145">
      <c r="A145" s="29" t="n"/>
      <c r="B145" s="11">
        <f>IF($A145="","",IFERROR(INDEX('Документы'!$A$6:$A$505,MATCH($A145,'Документы'!$B$6:$B$505,0)),"нет в листе «Документы»"))</f>
        <v/>
      </c>
      <c r="C145" s="14">
        <f>IF($A145="","",SUMPRODUCT(('Документы'!$B$6:$B$505=$A145)*('Документы'!$H$6:$H$505&gt;0),'Документы'!$H$6:$H$505))</f>
        <v/>
      </c>
      <c r="D145" s="14">
        <f>IF($A145="","",SUMPRODUCT(('Документы'!$B$6:$B$505=$A145)*('Документы'!$H$6:$H$505&lt;0),'Документы'!$H$6:$H$505))</f>
        <v/>
      </c>
      <c r="E145" s="14">
        <f>IF($A145="","",C145+D145)</f>
        <v/>
      </c>
      <c r="F145" s="14">
        <f>IF($A145="","",SUMPRODUCT(('Документы'!$B$6:$B$505=$A145)*('Документы'!$H$6:$H$505&gt;0)*('Документы'!$F$6:$F$505&lt;&gt;"")*('Документы'!$F$6:$F$505&lt;'Старение'!$C$4),'Документы'!$H$6:$H$505))</f>
        <v/>
      </c>
      <c r="G145" s="27">
        <f>IF(OR($A145="",'Старение'!$E$17&lt;=0),"",E145/'Старение'!$E$17)</f>
        <v/>
      </c>
      <c r="H145" s="28">
        <f>IF($A145="","",IF(E145&lt;=0,"",E145+ROW()/1000000))</f>
        <v/>
      </c>
    </row>
    <row r="146">
      <c r="A146" s="29" t="n"/>
      <c r="B146" s="11">
        <f>IF($A146="","",IFERROR(INDEX('Документы'!$A$6:$A$505,MATCH($A146,'Документы'!$B$6:$B$505,0)),"нет в листе «Документы»"))</f>
        <v/>
      </c>
      <c r="C146" s="14">
        <f>IF($A146="","",SUMPRODUCT(('Документы'!$B$6:$B$505=$A146)*('Документы'!$H$6:$H$505&gt;0),'Документы'!$H$6:$H$505))</f>
        <v/>
      </c>
      <c r="D146" s="14">
        <f>IF($A146="","",SUMPRODUCT(('Документы'!$B$6:$B$505=$A146)*('Документы'!$H$6:$H$505&lt;0),'Документы'!$H$6:$H$505))</f>
        <v/>
      </c>
      <c r="E146" s="14">
        <f>IF($A146="","",C146+D146)</f>
        <v/>
      </c>
      <c r="F146" s="14">
        <f>IF($A146="","",SUMPRODUCT(('Документы'!$B$6:$B$505=$A146)*('Документы'!$H$6:$H$505&gt;0)*('Документы'!$F$6:$F$505&lt;&gt;"")*('Документы'!$F$6:$F$505&lt;'Старение'!$C$4),'Документы'!$H$6:$H$505))</f>
        <v/>
      </c>
      <c r="G146" s="27">
        <f>IF(OR($A146="",'Старение'!$E$17&lt;=0),"",E146/'Старение'!$E$17)</f>
        <v/>
      </c>
      <c r="H146" s="28">
        <f>IF($A146="","",IF(E146&lt;=0,"",E146+ROW()/1000000))</f>
        <v/>
      </c>
    </row>
    <row r="147">
      <c r="A147" s="29" t="n"/>
      <c r="B147" s="11">
        <f>IF($A147="","",IFERROR(INDEX('Документы'!$A$6:$A$505,MATCH($A147,'Документы'!$B$6:$B$505,0)),"нет в листе «Документы»"))</f>
        <v/>
      </c>
      <c r="C147" s="14">
        <f>IF($A147="","",SUMPRODUCT(('Документы'!$B$6:$B$505=$A147)*('Документы'!$H$6:$H$505&gt;0),'Документы'!$H$6:$H$505))</f>
        <v/>
      </c>
      <c r="D147" s="14">
        <f>IF($A147="","",SUMPRODUCT(('Документы'!$B$6:$B$505=$A147)*('Документы'!$H$6:$H$505&lt;0),'Документы'!$H$6:$H$505))</f>
        <v/>
      </c>
      <c r="E147" s="14">
        <f>IF($A147="","",C147+D147)</f>
        <v/>
      </c>
      <c r="F147" s="14">
        <f>IF($A147="","",SUMPRODUCT(('Документы'!$B$6:$B$505=$A147)*('Документы'!$H$6:$H$505&gt;0)*('Документы'!$F$6:$F$505&lt;&gt;"")*('Документы'!$F$6:$F$505&lt;'Старение'!$C$4),'Документы'!$H$6:$H$505))</f>
        <v/>
      </c>
      <c r="G147" s="27">
        <f>IF(OR($A147="",'Старение'!$E$17&lt;=0),"",E147/'Старение'!$E$17)</f>
        <v/>
      </c>
      <c r="H147" s="28">
        <f>IF($A147="","",IF(E147&lt;=0,"",E147+ROW()/1000000))</f>
        <v/>
      </c>
    </row>
    <row r="148">
      <c r="A148" s="29" t="n"/>
      <c r="B148" s="11">
        <f>IF($A148="","",IFERROR(INDEX('Документы'!$A$6:$A$505,MATCH($A148,'Документы'!$B$6:$B$505,0)),"нет в листе «Документы»"))</f>
        <v/>
      </c>
      <c r="C148" s="14">
        <f>IF($A148="","",SUMPRODUCT(('Документы'!$B$6:$B$505=$A148)*('Документы'!$H$6:$H$505&gt;0),'Документы'!$H$6:$H$505))</f>
        <v/>
      </c>
      <c r="D148" s="14">
        <f>IF($A148="","",SUMPRODUCT(('Документы'!$B$6:$B$505=$A148)*('Документы'!$H$6:$H$505&lt;0),'Документы'!$H$6:$H$505))</f>
        <v/>
      </c>
      <c r="E148" s="14">
        <f>IF($A148="","",C148+D148)</f>
        <v/>
      </c>
      <c r="F148" s="14">
        <f>IF($A148="","",SUMPRODUCT(('Документы'!$B$6:$B$505=$A148)*('Документы'!$H$6:$H$505&gt;0)*('Документы'!$F$6:$F$505&lt;&gt;"")*('Документы'!$F$6:$F$505&lt;'Старение'!$C$4),'Документы'!$H$6:$H$505))</f>
        <v/>
      </c>
      <c r="G148" s="27">
        <f>IF(OR($A148="",'Старение'!$E$17&lt;=0),"",E148/'Старение'!$E$17)</f>
        <v/>
      </c>
      <c r="H148" s="28">
        <f>IF($A148="","",IF(E148&lt;=0,"",E148+ROW()/1000000))</f>
        <v/>
      </c>
    </row>
    <row r="149">
      <c r="A149" s="29" t="n"/>
      <c r="B149" s="11">
        <f>IF($A149="","",IFERROR(INDEX('Документы'!$A$6:$A$505,MATCH($A149,'Документы'!$B$6:$B$505,0)),"нет в листе «Документы»"))</f>
        <v/>
      </c>
      <c r="C149" s="14">
        <f>IF($A149="","",SUMPRODUCT(('Документы'!$B$6:$B$505=$A149)*('Документы'!$H$6:$H$505&gt;0),'Документы'!$H$6:$H$505))</f>
        <v/>
      </c>
      <c r="D149" s="14">
        <f>IF($A149="","",SUMPRODUCT(('Документы'!$B$6:$B$505=$A149)*('Документы'!$H$6:$H$505&lt;0),'Документы'!$H$6:$H$505))</f>
        <v/>
      </c>
      <c r="E149" s="14">
        <f>IF($A149="","",C149+D149)</f>
        <v/>
      </c>
      <c r="F149" s="14">
        <f>IF($A149="","",SUMPRODUCT(('Документы'!$B$6:$B$505=$A149)*('Документы'!$H$6:$H$505&gt;0)*('Документы'!$F$6:$F$505&lt;&gt;"")*('Документы'!$F$6:$F$505&lt;'Старение'!$C$4),'Документы'!$H$6:$H$505))</f>
        <v/>
      </c>
      <c r="G149" s="27">
        <f>IF(OR($A149="",'Старение'!$E$17&lt;=0),"",E149/'Старение'!$E$17)</f>
        <v/>
      </c>
      <c r="H149" s="28">
        <f>IF($A149="","",IF(E149&lt;=0,"",E149+ROW()/1000000))</f>
        <v/>
      </c>
    </row>
    <row r="150">
      <c r="A150" s="29" t="n"/>
      <c r="B150" s="11">
        <f>IF($A150="","",IFERROR(INDEX('Документы'!$A$6:$A$505,MATCH($A150,'Документы'!$B$6:$B$505,0)),"нет в листе «Документы»"))</f>
        <v/>
      </c>
      <c r="C150" s="14">
        <f>IF($A150="","",SUMPRODUCT(('Документы'!$B$6:$B$505=$A150)*('Документы'!$H$6:$H$505&gt;0),'Документы'!$H$6:$H$505))</f>
        <v/>
      </c>
      <c r="D150" s="14">
        <f>IF($A150="","",SUMPRODUCT(('Документы'!$B$6:$B$505=$A150)*('Документы'!$H$6:$H$505&lt;0),'Документы'!$H$6:$H$505))</f>
        <v/>
      </c>
      <c r="E150" s="14">
        <f>IF($A150="","",C150+D150)</f>
        <v/>
      </c>
      <c r="F150" s="14">
        <f>IF($A150="","",SUMPRODUCT(('Документы'!$B$6:$B$505=$A150)*('Документы'!$H$6:$H$505&gt;0)*('Документы'!$F$6:$F$505&lt;&gt;"")*('Документы'!$F$6:$F$505&lt;'Старение'!$C$4),'Документы'!$H$6:$H$505))</f>
        <v/>
      </c>
      <c r="G150" s="27">
        <f>IF(OR($A150="",'Старение'!$E$17&lt;=0),"",E150/'Старение'!$E$17)</f>
        <v/>
      </c>
      <c r="H150" s="28">
        <f>IF($A150="","",IF(E150&lt;=0,"",E150+ROW()/1000000))</f>
        <v/>
      </c>
    </row>
    <row r="151">
      <c r="A151" s="29" t="n"/>
      <c r="B151" s="11">
        <f>IF($A151="","",IFERROR(INDEX('Документы'!$A$6:$A$505,MATCH($A151,'Документы'!$B$6:$B$505,0)),"нет в листе «Документы»"))</f>
        <v/>
      </c>
      <c r="C151" s="14">
        <f>IF($A151="","",SUMPRODUCT(('Документы'!$B$6:$B$505=$A151)*('Документы'!$H$6:$H$505&gt;0),'Документы'!$H$6:$H$505))</f>
        <v/>
      </c>
      <c r="D151" s="14">
        <f>IF($A151="","",SUMPRODUCT(('Документы'!$B$6:$B$505=$A151)*('Документы'!$H$6:$H$505&lt;0),'Документы'!$H$6:$H$505))</f>
        <v/>
      </c>
      <c r="E151" s="14">
        <f>IF($A151="","",C151+D151)</f>
        <v/>
      </c>
      <c r="F151" s="14">
        <f>IF($A151="","",SUMPRODUCT(('Документы'!$B$6:$B$505=$A151)*('Документы'!$H$6:$H$505&gt;0)*('Документы'!$F$6:$F$505&lt;&gt;"")*('Документы'!$F$6:$F$505&lt;'Старение'!$C$4),'Документы'!$H$6:$H$505))</f>
        <v/>
      </c>
      <c r="G151" s="27">
        <f>IF(OR($A151="",'Старение'!$E$17&lt;=0),"",E151/'Старение'!$E$17)</f>
        <v/>
      </c>
      <c r="H151" s="28">
        <f>IF($A151="","",IF(E151&lt;=0,"",E151+ROW()/1000000))</f>
        <v/>
      </c>
    </row>
    <row r="152">
      <c r="A152" s="29" t="n"/>
      <c r="B152" s="11">
        <f>IF($A152="","",IFERROR(INDEX('Документы'!$A$6:$A$505,MATCH($A152,'Документы'!$B$6:$B$505,0)),"нет в листе «Документы»"))</f>
        <v/>
      </c>
      <c r="C152" s="14">
        <f>IF($A152="","",SUMPRODUCT(('Документы'!$B$6:$B$505=$A152)*('Документы'!$H$6:$H$505&gt;0),'Документы'!$H$6:$H$505))</f>
        <v/>
      </c>
      <c r="D152" s="14">
        <f>IF($A152="","",SUMPRODUCT(('Документы'!$B$6:$B$505=$A152)*('Документы'!$H$6:$H$505&lt;0),'Документы'!$H$6:$H$505))</f>
        <v/>
      </c>
      <c r="E152" s="14">
        <f>IF($A152="","",C152+D152)</f>
        <v/>
      </c>
      <c r="F152" s="14">
        <f>IF($A152="","",SUMPRODUCT(('Документы'!$B$6:$B$505=$A152)*('Документы'!$H$6:$H$505&gt;0)*('Документы'!$F$6:$F$505&lt;&gt;"")*('Документы'!$F$6:$F$505&lt;'Старение'!$C$4),'Документы'!$H$6:$H$505))</f>
        <v/>
      </c>
      <c r="G152" s="27">
        <f>IF(OR($A152="",'Старение'!$E$17&lt;=0),"",E152/'Старение'!$E$17)</f>
        <v/>
      </c>
      <c r="H152" s="28">
        <f>IF($A152="","",IF(E152&lt;=0,"",E152+ROW()/1000000))</f>
        <v/>
      </c>
    </row>
    <row r="153">
      <c r="A153" s="29" t="n"/>
      <c r="B153" s="11">
        <f>IF($A153="","",IFERROR(INDEX('Документы'!$A$6:$A$505,MATCH($A153,'Документы'!$B$6:$B$505,0)),"нет в листе «Документы»"))</f>
        <v/>
      </c>
      <c r="C153" s="14">
        <f>IF($A153="","",SUMPRODUCT(('Документы'!$B$6:$B$505=$A153)*('Документы'!$H$6:$H$505&gt;0),'Документы'!$H$6:$H$505))</f>
        <v/>
      </c>
      <c r="D153" s="14">
        <f>IF($A153="","",SUMPRODUCT(('Документы'!$B$6:$B$505=$A153)*('Документы'!$H$6:$H$505&lt;0),'Документы'!$H$6:$H$505))</f>
        <v/>
      </c>
      <c r="E153" s="14">
        <f>IF($A153="","",C153+D153)</f>
        <v/>
      </c>
      <c r="F153" s="14">
        <f>IF($A153="","",SUMPRODUCT(('Документы'!$B$6:$B$505=$A153)*('Документы'!$H$6:$H$505&gt;0)*('Документы'!$F$6:$F$505&lt;&gt;"")*('Документы'!$F$6:$F$505&lt;'Старение'!$C$4),'Документы'!$H$6:$H$505))</f>
        <v/>
      </c>
      <c r="G153" s="27">
        <f>IF(OR($A153="",'Старение'!$E$17&lt;=0),"",E153/'Старение'!$E$17)</f>
        <v/>
      </c>
      <c r="H153" s="28">
        <f>IF($A153="","",IF(E153&lt;=0,"",E153+ROW()/1000000))</f>
        <v/>
      </c>
    </row>
    <row r="154">
      <c r="A154" s="29" t="n"/>
      <c r="B154" s="11">
        <f>IF($A154="","",IFERROR(INDEX('Документы'!$A$6:$A$505,MATCH($A154,'Документы'!$B$6:$B$505,0)),"нет в листе «Документы»"))</f>
        <v/>
      </c>
      <c r="C154" s="14">
        <f>IF($A154="","",SUMPRODUCT(('Документы'!$B$6:$B$505=$A154)*('Документы'!$H$6:$H$505&gt;0),'Документы'!$H$6:$H$505))</f>
        <v/>
      </c>
      <c r="D154" s="14">
        <f>IF($A154="","",SUMPRODUCT(('Документы'!$B$6:$B$505=$A154)*('Документы'!$H$6:$H$505&lt;0),'Документы'!$H$6:$H$505))</f>
        <v/>
      </c>
      <c r="E154" s="14">
        <f>IF($A154="","",C154+D154)</f>
        <v/>
      </c>
      <c r="F154" s="14">
        <f>IF($A154="","",SUMPRODUCT(('Документы'!$B$6:$B$505=$A154)*('Документы'!$H$6:$H$505&gt;0)*('Документы'!$F$6:$F$505&lt;&gt;"")*('Документы'!$F$6:$F$505&lt;'Старение'!$C$4),'Документы'!$H$6:$H$505))</f>
        <v/>
      </c>
      <c r="G154" s="27">
        <f>IF(OR($A154="",'Старение'!$E$17&lt;=0),"",E154/'Старение'!$E$17)</f>
        <v/>
      </c>
      <c r="H154" s="28">
        <f>IF($A154="","",IF(E154&lt;=0,"",E154+ROW()/1000000))</f>
        <v/>
      </c>
    </row>
    <row r="155">
      <c r="A155" s="29" t="n"/>
      <c r="B155" s="11">
        <f>IF($A155="","",IFERROR(INDEX('Документы'!$A$6:$A$505,MATCH($A155,'Документы'!$B$6:$B$505,0)),"нет в листе «Документы»"))</f>
        <v/>
      </c>
      <c r="C155" s="14">
        <f>IF($A155="","",SUMPRODUCT(('Документы'!$B$6:$B$505=$A155)*('Документы'!$H$6:$H$505&gt;0),'Документы'!$H$6:$H$505))</f>
        <v/>
      </c>
      <c r="D155" s="14">
        <f>IF($A155="","",SUMPRODUCT(('Документы'!$B$6:$B$505=$A155)*('Документы'!$H$6:$H$505&lt;0),'Документы'!$H$6:$H$505))</f>
        <v/>
      </c>
      <c r="E155" s="14">
        <f>IF($A155="","",C155+D155)</f>
        <v/>
      </c>
      <c r="F155" s="14">
        <f>IF($A155="","",SUMPRODUCT(('Документы'!$B$6:$B$505=$A155)*('Документы'!$H$6:$H$505&gt;0)*('Документы'!$F$6:$F$505&lt;&gt;"")*('Документы'!$F$6:$F$505&lt;'Старение'!$C$4),'Документы'!$H$6:$H$505))</f>
        <v/>
      </c>
      <c r="G155" s="27">
        <f>IF(OR($A155="",'Старение'!$E$17&lt;=0),"",E155/'Старение'!$E$17)</f>
        <v/>
      </c>
      <c r="H155" s="28">
        <f>IF($A155="","",IF(E155&lt;=0,"",E155+ROW()/1000000))</f>
        <v/>
      </c>
    </row>
    <row r="156">
      <c r="A156" s="29" t="n"/>
      <c r="B156" s="11">
        <f>IF($A156="","",IFERROR(INDEX('Документы'!$A$6:$A$505,MATCH($A156,'Документы'!$B$6:$B$505,0)),"нет в листе «Документы»"))</f>
        <v/>
      </c>
      <c r="C156" s="14">
        <f>IF($A156="","",SUMPRODUCT(('Документы'!$B$6:$B$505=$A156)*('Документы'!$H$6:$H$505&gt;0),'Документы'!$H$6:$H$505))</f>
        <v/>
      </c>
      <c r="D156" s="14">
        <f>IF($A156="","",SUMPRODUCT(('Документы'!$B$6:$B$505=$A156)*('Документы'!$H$6:$H$505&lt;0),'Документы'!$H$6:$H$505))</f>
        <v/>
      </c>
      <c r="E156" s="14">
        <f>IF($A156="","",C156+D156)</f>
        <v/>
      </c>
      <c r="F156" s="14">
        <f>IF($A156="","",SUMPRODUCT(('Документы'!$B$6:$B$505=$A156)*('Документы'!$H$6:$H$505&gt;0)*('Документы'!$F$6:$F$505&lt;&gt;"")*('Документы'!$F$6:$F$505&lt;'Старение'!$C$4),'Документы'!$H$6:$H$505))</f>
        <v/>
      </c>
      <c r="G156" s="27">
        <f>IF(OR($A156="",'Старение'!$E$17&lt;=0),"",E156/'Старение'!$E$17)</f>
        <v/>
      </c>
      <c r="H156" s="28">
        <f>IF($A156="","",IF(E156&lt;=0,"",E156+ROW()/1000000))</f>
        <v/>
      </c>
    </row>
    <row r="157">
      <c r="A157" s="29" t="n"/>
      <c r="B157" s="11">
        <f>IF($A157="","",IFERROR(INDEX('Документы'!$A$6:$A$505,MATCH($A157,'Документы'!$B$6:$B$505,0)),"нет в листе «Документы»"))</f>
        <v/>
      </c>
      <c r="C157" s="14">
        <f>IF($A157="","",SUMPRODUCT(('Документы'!$B$6:$B$505=$A157)*('Документы'!$H$6:$H$505&gt;0),'Документы'!$H$6:$H$505))</f>
        <v/>
      </c>
      <c r="D157" s="14">
        <f>IF($A157="","",SUMPRODUCT(('Документы'!$B$6:$B$505=$A157)*('Документы'!$H$6:$H$505&lt;0),'Документы'!$H$6:$H$505))</f>
        <v/>
      </c>
      <c r="E157" s="14">
        <f>IF($A157="","",C157+D157)</f>
        <v/>
      </c>
      <c r="F157" s="14">
        <f>IF($A157="","",SUMPRODUCT(('Документы'!$B$6:$B$505=$A157)*('Документы'!$H$6:$H$505&gt;0)*('Документы'!$F$6:$F$505&lt;&gt;"")*('Документы'!$F$6:$F$505&lt;'Старение'!$C$4),'Документы'!$H$6:$H$505))</f>
        <v/>
      </c>
      <c r="G157" s="27">
        <f>IF(OR($A157="",'Старение'!$E$17&lt;=0),"",E157/'Старение'!$E$17)</f>
        <v/>
      </c>
      <c r="H157" s="28">
        <f>IF($A157="","",IF(E157&lt;=0,"",E157+ROW()/1000000))</f>
        <v/>
      </c>
    </row>
    <row r="158">
      <c r="A158" s="29" t="n"/>
      <c r="B158" s="11">
        <f>IF($A158="","",IFERROR(INDEX('Документы'!$A$6:$A$505,MATCH($A158,'Документы'!$B$6:$B$505,0)),"нет в листе «Документы»"))</f>
        <v/>
      </c>
      <c r="C158" s="14">
        <f>IF($A158="","",SUMPRODUCT(('Документы'!$B$6:$B$505=$A158)*('Документы'!$H$6:$H$505&gt;0),'Документы'!$H$6:$H$505))</f>
        <v/>
      </c>
      <c r="D158" s="14">
        <f>IF($A158="","",SUMPRODUCT(('Документы'!$B$6:$B$505=$A158)*('Документы'!$H$6:$H$505&lt;0),'Документы'!$H$6:$H$505))</f>
        <v/>
      </c>
      <c r="E158" s="14">
        <f>IF($A158="","",C158+D158)</f>
        <v/>
      </c>
      <c r="F158" s="14">
        <f>IF($A158="","",SUMPRODUCT(('Документы'!$B$6:$B$505=$A158)*('Документы'!$H$6:$H$505&gt;0)*('Документы'!$F$6:$F$505&lt;&gt;"")*('Документы'!$F$6:$F$505&lt;'Старение'!$C$4),'Документы'!$H$6:$H$505))</f>
        <v/>
      </c>
      <c r="G158" s="27">
        <f>IF(OR($A158="",'Старение'!$E$17&lt;=0),"",E158/'Старение'!$E$17)</f>
        <v/>
      </c>
      <c r="H158" s="28">
        <f>IF($A158="","",IF(E158&lt;=0,"",E158+ROW()/1000000))</f>
        <v/>
      </c>
    </row>
    <row r="159">
      <c r="A159" s="29" t="n"/>
      <c r="B159" s="11">
        <f>IF($A159="","",IFERROR(INDEX('Документы'!$A$6:$A$505,MATCH($A159,'Документы'!$B$6:$B$505,0)),"нет в листе «Документы»"))</f>
        <v/>
      </c>
      <c r="C159" s="14">
        <f>IF($A159="","",SUMPRODUCT(('Документы'!$B$6:$B$505=$A159)*('Документы'!$H$6:$H$505&gt;0),'Документы'!$H$6:$H$505))</f>
        <v/>
      </c>
      <c r="D159" s="14">
        <f>IF($A159="","",SUMPRODUCT(('Документы'!$B$6:$B$505=$A159)*('Документы'!$H$6:$H$505&lt;0),'Документы'!$H$6:$H$505))</f>
        <v/>
      </c>
      <c r="E159" s="14">
        <f>IF($A159="","",C159+D159)</f>
        <v/>
      </c>
      <c r="F159" s="14">
        <f>IF($A159="","",SUMPRODUCT(('Документы'!$B$6:$B$505=$A159)*('Документы'!$H$6:$H$505&gt;0)*('Документы'!$F$6:$F$505&lt;&gt;"")*('Документы'!$F$6:$F$505&lt;'Старение'!$C$4),'Документы'!$H$6:$H$505))</f>
        <v/>
      </c>
      <c r="G159" s="27">
        <f>IF(OR($A159="",'Старение'!$E$17&lt;=0),"",E159/'Старение'!$E$17)</f>
        <v/>
      </c>
      <c r="H159" s="28">
        <f>IF($A159="","",IF(E159&lt;=0,"",E159+ROW()/1000000))</f>
        <v/>
      </c>
    </row>
    <row r="160">
      <c r="A160" s="29" t="n"/>
      <c r="B160" s="11">
        <f>IF($A160="","",IFERROR(INDEX('Документы'!$A$6:$A$505,MATCH($A160,'Документы'!$B$6:$B$505,0)),"нет в листе «Документы»"))</f>
        <v/>
      </c>
      <c r="C160" s="14">
        <f>IF($A160="","",SUMPRODUCT(('Документы'!$B$6:$B$505=$A160)*('Документы'!$H$6:$H$505&gt;0),'Документы'!$H$6:$H$505))</f>
        <v/>
      </c>
      <c r="D160" s="14">
        <f>IF($A160="","",SUMPRODUCT(('Документы'!$B$6:$B$505=$A160)*('Документы'!$H$6:$H$505&lt;0),'Документы'!$H$6:$H$505))</f>
        <v/>
      </c>
      <c r="E160" s="14">
        <f>IF($A160="","",C160+D160)</f>
        <v/>
      </c>
      <c r="F160" s="14">
        <f>IF($A160="","",SUMPRODUCT(('Документы'!$B$6:$B$505=$A160)*('Документы'!$H$6:$H$505&gt;0)*('Документы'!$F$6:$F$505&lt;&gt;"")*('Документы'!$F$6:$F$505&lt;'Старение'!$C$4),'Документы'!$H$6:$H$505))</f>
        <v/>
      </c>
      <c r="G160" s="27">
        <f>IF(OR($A160="",'Старение'!$E$17&lt;=0),"",E160/'Старение'!$E$17)</f>
        <v/>
      </c>
      <c r="H160" s="28">
        <f>IF($A160="","",IF(E160&lt;=0,"",E160+ROW()/1000000))</f>
        <v/>
      </c>
    </row>
    <row r="161">
      <c r="A161" s="29" t="n"/>
      <c r="B161" s="11">
        <f>IF($A161="","",IFERROR(INDEX('Документы'!$A$6:$A$505,MATCH($A161,'Документы'!$B$6:$B$505,0)),"нет в листе «Документы»"))</f>
        <v/>
      </c>
      <c r="C161" s="14">
        <f>IF($A161="","",SUMPRODUCT(('Документы'!$B$6:$B$505=$A161)*('Документы'!$H$6:$H$505&gt;0),'Документы'!$H$6:$H$505))</f>
        <v/>
      </c>
      <c r="D161" s="14">
        <f>IF($A161="","",SUMPRODUCT(('Документы'!$B$6:$B$505=$A161)*('Документы'!$H$6:$H$505&lt;0),'Документы'!$H$6:$H$505))</f>
        <v/>
      </c>
      <c r="E161" s="14">
        <f>IF($A161="","",C161+D161)</f>
        <v/>
      </c>
      <c r="F161" s="14">
        <f>IF($A161="","",SUMPRODUCT(('Документы'!$B$6:$B$505=$A161)*('Документы'!$H$6:$H$505&gt;0)*('Документы'!$F$6:$F$505&lt;&gt;"")*('Документы'!$F$6:$F$505&lt;'Старение'!$C$4),'Документы'!$H$6:$H$505))</f>
        <v/>
      </c>
      <c r="G161" s="27">
        <f>IF(OR($A161="",'Старение'!$E$17&lt;=0),"",E161/'Старение'!$E$17)</f>
        <v/>
      </c>
      <c r="H161" s="28">
        <f>IF($A161="","",IF(E161&lt;=0,"",E161+ROW()/1000000))</f>
        <v/>
      </c>
    </row>
    <row r="162">
      <c r="A162" s="29" t="n"/>
      <c r="B162" s="11">
        <f>IF($A162="","",IFERROR(INDEX('Документы'!$A$6:$A$505,MATCH($A162,'Документы'!$B$6:$B$505,0)),"нет в листе «Документы»"))</f>
        <v/>
      </c>
      <c r="C162" s="14">
        <f>IF($A162="","",SUMPRODUCT(('Документы'!$B$6:$B$505=$A162)*('Документы'!$H$6:$H$505&gt;0),'Документы'!$H$6:$H$505))</f>
        <v/>
      </c>
      <c r="D162" s="14">
        <f>IF($A162="","",SUMPRODUCT(('Документы'!$B$6:$B$505=$A162)*('Документы'!$H$6:$H$505&lt;0),'Документы'!$H$6:$H$505))</f>
        <v/>
      </c>
      <c r="E162" s="14">
        <f>IF($A162="","",C162+D162)</f>
        <v/>
      </c>
      <c r="F162" s="14">
        <f>IF($A162="","",SUMPRODUCT(('Документы'!$B$6:$B$505=$A162)*('Документы'!$H$6:$H$505&gt;0)*('Документы'!$F$6:$F$505&lt;&gt;"")*('Документы'!$F$6:$F$505&lt;'Старение'!$C$4),'Документы'!$H$6:$H$505))</f>
        <v/>
      </c>
      <c r="G162" s="27">
        <f>IF(OR($A162="",'Старение'!$E$17&lt;=0),"",E162/'Старение'!$E$17)</f>
        <v/>
      </c>
      <c r="H162" s="28">
        <f>IF($A162="","",IF(E162&lt;=0,"",E162+ROW()/1000000))</f>
        <v/>
      </c>
    </row>
    <row r="163">
      <c r="A163" s="29" t="n"/>
      <c r="B163" s="11">
        <f>IF($A163="","",IFERROR(INDEX('Документы'!$A$6:$A$505,MATCH($A163,'Документы'!$B$6:$B$505,0)),"нет в листе «Документы»"))</f>
        <v/>
      </c>
      <c r="C163" s="14">
        <f>IF($A163="","",SUMPRODUCT(('Документы'!$B$6:$B$505=$A163)*('Документы'!$H$6:$H$505&gt;0),'Документы'!$H$6:$H$505))</f>
        <v/>
      </c>
      <c r="D163" s="14">
        <f>IF($A163="","",SUMPRODUCT(('Документы'!$B$6:$B$505=$A163)*('Документы'!$H$6:$H$505&lt;0),'Документы'!$H$6:$H$505))</f>
        <v/>
      </c>
      <c r="E163" s="14">
        <f>IF($A163="","",C163+D163)</f>
        <v/>
      </c>
      <c r="F163" s="14">
        <f>IF($A163="","",SUMPRODUCT(('Документы'!$B$6:$B$505=$A163)*('Документы'!$H$6:$H$505&gt;0)*('Документы'!$F$6:$F$505&lt;&gt;"")*('Документы'!$F$6:$F$505&lt;'Старение'!$C$4),'Документы'!$H$6:$H$505))</f>
        <v/>
      </c>
      <c r="G163" s="27">
        <f>IF(OR($A163="",'Старение'!$E$17&lt;=0),"",E163/'Старение'!$E$17)</f>
        <v/>
      </c>
      <c r="H163" s="28">
        <f>IF($A163="","",IF(E163&lt;=0,"",E163+ROW()/1000000))</f>
        <v/>
      </c>
    </row>
    <row r="164">
      <c r="A164" s="29" t="n"/>
      <c r="B164" s="11">
        <f>IF($A164="","",IFERROR(INDEX('Документы'!$A$6:$A$505,MATCH($A164,'Документы'!$B$6:$B$505,0)),"нет в листе «Документы»"))</f>
        <v/>
      </c>
      <c r="C164" s="14">
        <f>IF($A164="","",SUMPRODUCT(('Документы'!$B$6:$B$505=$A164)*('Документы'!$H$6:$H$505&gt;0),'Документы'!$H$6:$H$505))</f>
        <v/>
      </c>
      <c r="D164" s="14">
        <f>IF($A164="","",SUMPRODUCT(('Документы'!$B$6:$B$505=$A164)*('Документы'!$H$6:$H$505&lt;0),'Документы'!$H$6:$H$505))</f>
        <v/>
      </c>
      <c r="E164" s="14">
        <f>IF($A164="","",C164+D164)</f>
        <v/>
      </c>
      <c r="F164" s="14">
        <f>IF($A164="","",SUMPRODUCT(('Документы'!$B$6:$B$505=$A164)*('Документы'!$H$6:$H$505&gt;0)*('Документы'!$F$6:$F$505&lt;&gt;"")*('Документы'!$F$6:$F$505&lt;'Старение'!$C$4),'Документы'!$H$6:$H$505))</f>
        <v/>
      </c>
      <c r="G164" s="27">
        <f>IF(OR($A164="",'Старение'!$E$17&lt;=0),"",E164/'Старение'!$E$17)</f>
        <v/>
      </c>
      <c r="H164" s="28">
        <f>IF($A164="","",IF(E164&lt;=0,"",E164+ROW()/1000000))</f>
        <v/>
      </c>
    </row>
    <row r="165">
      <c r="A165" s="29" t="n"/>
      <c r="B165" s="11">
        <f>IF($A165="","",IFERROR(INDEX('Документы'!$A$6:$A$505,MATCH($A165,'Документы'!$B$6:$B$505,0)),"нет в листе «Документы»"))</f>
        <v/>
      </c>
      <c r="C165" s="14">
        <f>IF($A165="","",SUMPRODUCT(('Документы'!$B$6:$B$505=$A165)*('Документы'!$H$6:$H$505&gt;0),'Документы'!$H$6:$H$505))</f>
        <v/>
      </c>
      <c r="D165" s="14">
        <f>IF($A165="","",SUMPRODUCT(('Документы'!$B$6:$B$505=$A165)*('Документы'!$H$6:$H$505&lt;0),'Документы'!$H$6:$H$505))</f>
        <v/>
      </c>
      <c r="E165" s="14">
        <f>IF($A165="","",C165+D165)</f>
        <v/>
      </c>
      <c r="F165" s="14">
        <f>IF($A165="","",SUMPRODUCT(('Документы'!$B$6:$B$505=$A165)*('Документы'!$H$6:$H$505&gt;0)*('Документы'!$F$6:$F$505&lt;&gt;"")*('Документы'!$F$6:$F$505&lt;'Старение'!$C$4),'Документы'!$H$6:$H$505))</f>
        <v/>
      </c>
      <c r="G165" s="27">
        <f>IF(OR($A165="",'Старение'!$E$17&lt;=0),"",E165/'Старение'!$E$17)</f>
        <v/>
      </c>
      <c r="H165" s="28">
        <f>IF($A165="","",IF(E165&lt;=0,"",E165+ROW()/1000000))</f>
        <v/>
      </c>
    </row>
    <row r="166">
      <c r="A166" s="29" t="n"/>
      <c r="B166" s="11">
        <f>IF($A166="","",IFERROR(INDEX('Документы'!$A$6:$A$505,MATCH($A166,'Документы'!$B$6:$B$505,0)),"нет в листе «Документы»"))</f>
        <v/>
      </c>
      <c r="C166" s="14">
        <f>IF($A166="","",SUMPRODUCT(('Документы'!$B$6:$B$505=$A166)*('Документы'!$H$6:$H$505&gt;0),'Документы'!$H$6:$H$505))</f>
        <v/>
      </c>
      <c r="D166" s="14">
        <f>IF($A166="","",SUMPRODUCT(('Документы'!$B$6:$B$505=$A166)*('Документы'!$H$6:$H$505&lt;0),'Документы'!$H$6:$H$505))</f>
        <v/>
      </c>
      <c r="E166" s="14">
        <f>IF($A166="","",C166+D166)</f>
        <v/>
      </c>
      <c r="F166" s="14">
        <f>IF($A166="","",SUMPRODUCT(('Документы'!$B$6:$B$505=$A166)*('Документы'!$H$6:$H$505&gt;0)*('Документы'!$F$6:$F$505&lt;&gt;"")*('Документы'!$F$6:$F$505&lt;'Старение'!$C$4),'Документы'!$H$6:$H$505))</f>
        <v/>
      </c>
      <c r="G166" s="27">
        <f>IF(OR($A166="",'Старение'!$E$17&lt;=0),"",E166/'Старение'!$E$17)</f>
        <v/>
      </c>
      <c r="H166" s="28">
        <f>IF($A166="","",IF(E166&lt;=0,"",E166+ROW()/1000000))</f>
        <v/>
      </c>
    </row>
    <row r="167">
      <c r="A167" s="29" t="n"/>
      <c r="B167" s="11">
        <f>IF($A167="","",IFERROR(INDEX('Документы'!$A$6:$A$505,MATCH($A167,'Документы'!$B$6:$B$505,0)),"нет в листе «Документы»"))</f>
        <v/>
      </c>
      <c r="C167" s="14">
        <f>IF($A167="","",SUMPRODUCT(('Документы'!$B$6:$B$505=$A167)*('Документы'!$H$6:$H$505&gt;0),'Документы'!$H$6:$H$505))</f>
        <v/>
      </c>
      <c r="D167" s="14">
        <f>IF($A167="","",SUMPRODUCT(('Документы'!$B$6:$B$505=$A167)*('Документы'!$H$6:$H$505&lt;0),'Документы'!$H$6:$H$505))</f>
        <v/>
      </c>
      <c r="E167" s="14">
        <f>IF($A167="","",C167+D167)</f>
        <v/>
      </c>
      <c r="F167" s="14">
        <f>IF($A167="","",SUMPRODUCT(('Документы'!$B$6:$B$505=$A167)*('Документы'!$H$6:$H$505&gt;0)*('Документы'!$F$6:$F$505&lt;&gt;"")*('Документы'!$F$6:$F$505&lt;'Старение'!$C$4),'Документы'!$H$6:$H$505))</f>
        <v/>
      </c>
      <c r="G167" s="27">
        <f>IF(OR($A167="",'Старение'!$E$17&lt;=0),"",E167/'Старение'!$E$17)</f>
        <v/>
      </c>
      <c r="H167" s="28">
        <f>IF($A167="","",IF(E167&lt;=0,"",E167+ROW()/1000000))</f>
        <v/>
      </c>
    </row>
    <row r="168">
      <c r="A168" s="29" t="n"/>
      <c r="B168" s="11">
        <f>IF($A168="","",IFERROR(INDEX('Документы'!$A$6:$A$505,MATCH($A168,'Документы'!$B$6:$B$505,0)),"нет в листе «Документы»"))</f>
        <v/>
      </c>
      <c r="C168" s="14">
        <f>IF($A168="","",SUMPRODUCT(('Документы'!$B$6:$B$505=$A168)*('Документы'!$H$6:$H$505&gt;0),'Документы'!$H$6:$H$505))</f>
        <v/>
      </c>
      <c r="D168" s="14">
        <f>IF($A168="","",SUMPRODUCT(('Документы'!$B$6:$B$505=$A168)*('Документы'!$H$6:$H$505&lt;0),'Документы'!$H$6:$H$505))</f>
        <v/>
      </c>
      <c r="E168" s="14">
        <f>IF($A168="","",C168+D168)</f>
        <v/>
      </c>
      <c r="F168" s="14">
        <f>IF($A168="","",SUMPRODUCT(('Документы'!$B$6:$B$505=$A168)*('Документы'!$H$6:$H$505&gt;0)*('Документы'!$F$6:$F$505&lt;&gt;"")*('Документы'!$F$6:$F$505&lt;'Старение'!$C$4),'Документы'!$H$6:$H$505))</f>
        <v/>
      </c>
      <c r="G168" s="27">
        <f>IF(OR($A168="",'Старение'!$E$17&lt;=0),"",E168/'Старение'!$E$17)</f>
        <v/>
      </c>
      <c r="H168" s="28">
        <f>IF($A168="","",IF(E168&lt;=0,"",E168+ROW()/1000000))</f>
        <v/>
      </c>
    </row>
    <row r="169">
      <c r="A169" s="29" t="n"/>
      <c r="B169" s="11">
        <f>IF($A169="","",IFERROR(INDEX('Документы'!$A$6:$A$505,MATCH($A169,'Документы'!$B$6:$B$505,0)),"нет в листе «Документы»"))</f>
        <v/>
      </c>
      <c r="C169" s="14">
        <f>IF($A169="","",SUMPRODUCT(('Документы'!$B$6:$B$505=$A169)*('Документы'!$H$6:$H$505&gt;0),'Документы'!$H$6:$H$505))</f>
        <v/>
      </c>
      <c r="D169" s="14">
        <f>IF($A169="","",SUMPRODUCT(('Документы'!$B$6:$B$505=$A169)*('Документы'!$H$6:$H$505&lt;0),'Документы'!$H$6:$H$505))</f>
        <v/>
      </c>
      <c r="E169" s="14">
        <f>IF($A169="","",C169+D169)</f>
        <v/>
      </c>
      <c r="F169" s="14">
        <f>IF($A169="","",SUMPRODUCT(('Документы'!$B$6:$B$505=$A169)*('Документы'!$H$6:$H$505&gt;0)*('Документы'!$F$6:$F$505&lt;&gt;"")*('Документы'!$F$6:$F$505&lt;'Старение'!$C$4),'Документы'!$H$6:$H$505))</f>
        <v/>
      </c>
      <c r="G169" s="27">
        <f>IF(OR($A169="",'Старение'!$E$17&lt;=0),"",E169/'Старение'!$E$17)</f>
        <v/>
      </c>
      <c r="H169" s="28">
        <f>IF($A169="","",IF(E169&lt;=0,"",E169+ROW()/1000000))</f>
        <v/>
      </c>
    </row>
    <row r="170">
      <c r="A170" s="29" t="n"/>
      <c r="B170" s="11">
        <f>IF($A170="","",IFERROR(INDEX('Документы'!$A$6:$A$505,MATCH($A170,'Документы'!$B$6:$B$505,0)),"нет в листе «Документы»"))</f>
        <v/>
      </c>
      <c r="C170" s="14">
        <f>IF($A170="","",SUMPRODUCT(('Документы'!$B$6:$B$505=$A170)*('Документы'!$H$6:$H$505&gt;0),'Документы'!$H$6:$H$505))</f>
        <v/>
      </c>
      <c r="D170" s="14">
        <f>IF($A170="","",SUMPRODUCT(('Документы'!$B$6:$B$505=$A170)*('Документы'!$H$6:$H$505&lt;0),'Документы'!$H$6:$H$505))</f>
        <v/>
      </c>
      <c r="E170" s="14">
        <f>IF($A170="","",C170+D170)</f>
        <v/>
      </c>
      <c r="F170" s="14">
        <f>IF($A170="","",SUMPRODUCT(('Документы'!$B$6:$B$505=$A170)*('Документы'!$H$6:$H$505&gt;0)*('Документы'!$F$6:$F$505&lt;&gt;"")*('Документы'!$F$6:$F$505&lt;'Старение'!$C$4),'Документы'!$H$6:$H$505))</f>
        <v/>
      </c>
      <c r="G170" s="27">
        <f>IF(OR($A170="",'Старение'!$E$17&lt;=0),"",E170/'Старение'!$E$17)</f>
        <v/>
      </c>
      <c r="H170" s="28">
        <f>IF($A170="","",IF(E170&lt;=0,"",E170+ROW()/1000000))</f>
        <v/>
      </c>
    </row>
    <row r="171">
      <c r="A171" s="29" t="n"/>
      <c r="B171" s="11">
        <f>IF($A171="","",IFERROR(INDEX('Документы'!$A$6:$A$505,MATCH($A171,'Документы'!$B$6:$B$505,0)),"нет в листе «Документы»"))</f>
        <v/>
      </c>
      <c r="C171" s="14">
        <f>IF($A171="","",SUMPRODUCT(('Документы'!$B$6:$B$505=$A171)*('Документы'!$H$6:$H$505&gt;0),'Документы'!$H$6:$H$505))</f>
        <v/>
      </c>
      <c r="D171" s="14">
        <f>IF($A171="","",SUMPRODUCT(('Документы'!$B$6:$B$505=$A171)*('Документы'!$H$6:$H$505&lt;0),'Документы'!$H$6:$H$505))</f>
        <v/>
      </c>
      <c r="E171" s="14">
        <f>IF($A171="","",C171+D171)</f>
        <v/>
      </c>
      <c r="F171" s="14">
        <f>IF($A171="","",SUMPRODUCT(('Документы'!$B$6:$B$505=$A171)*('Документы'!$H$6:$H$505&gt;0)*('Документы'!$F$6:$F$505&lt;&gt;"")*('Документы'!$F$6:$F$505&lt;'Старение'!$C$4),'Документы'!$H$6:$H$505))</f>
        <v/>
      </c>
      <c r="G171" s="27">
        <f>IF(OR($A171="",'Старение'!$E$17&lt;=0),"",E171/'Старение'!$E$17)</f>
        <v/>
      </c>
      <c r="H171" s="28">
        <f>IF($A171="","",IF(E171&lt;=0,"",E171+ROW()/1000000))</f>
        <v/>
      </c>
    </row>
    <row r="172">
      <c r="A172" s="29" t="n"/>
      <c r="B172" s="11">
        <f>IF($A172="","",IFERROR(INDEX('Документы'!$A$6:$A$505,MATCH($A172,'Документы'!$B$6:$B$505,0)),"нет в листе «Документы»"))</f>
        <v/>
      </c>
      <c r="C172" s="14">
        <f>IF($A172="","",SUMPRODUCT(('Документы'!$B$6:$B$505=$A172)*('Документы'!$H$6:$H$505&gt;0),'Документы'!$H$6:$H$505))</f>
        <v/>
      </c>
      <c r="D172" s="14">
        <f>IF($A172="","",SUMPRODUCT(('Документы'!$B$6:$B$505=$A172)*('Документы'!$H$6:$H$505&lt;0),'Документы'!$H$6:$H$505))</f>
        <v/>
      </c>
      <c r="E172" s="14">
        <f>IF($A172="","",C172+D172)</f>
        <v/>
      </c>
      <c r="F172" s="14">
        <f>IF($A172="","",SUMPRODUCT(('Документы'!$B$6:$B$505=$A172)*('Документы'!$H$6:$H$505&gt;0)*('Документы'!$F$6:$F$505&lt;&gt;"")*('Документы'!$F$6:$F$505&lt;'Старение'!$C$4),'Документы'!$H$6:$H$505))</f>
        <v/>
      </c>
      <c r="G172" s="27">
        <f>IF(OR($A172="",'Старение'!$E$17&lt;=0),"",E172/'Старение'!$E$17)</f>
        <v/>
      </c>
      <c r="H172" s="28">
        <f>IF($A172="","",IF(E172&lt;=0,"",E172+ROW()/1000000))</f>
        <v/>
      </c>
    </row>
    <row r="173">
      <c r="A173" s="29" t="n"/>
      <c r="B173" s="11">
        <f>IF($A173="","",IFERROR(INDEX('Документы'!$A$6:$A$505,MATCH($A173,'Документы'!$B$6:$B$505,0)),"нет в листе «Документы»"))</f>
        <v/>
      </c>
      <c r="C173" s="14">
        <f>IF($A173="","",SUMPRODUCT(('Документы'!$B$6:$B$505=$A173)*('Документы'!$H$6:$H$505&gt;0),'Документы'!$H$6:$H$505))</f>
        <v/>
      </c>
      <c r="D173" s="14">
        <f>IF($A173="","",SUMPRODUCT(('Документы'!$B$6:$B$505=$A173)*('Документы'!$H$6:$H$505&lt;0),'Документы'!$H$6:$H$505))</f>
        <v/>
      </c>
      <c r="E173" s="14">
        <f>IF($A173="","",C173+D173)</f>
        <v/>
      </c>
      <c r="F173" s="14">
        <f>IF($A173="","",SUMPRODUCT(('Документы'!$B$6:$B$505=$A173)*('Документы'!$H$6:$H$505&gt;0)*('Документы'!$F$6:$F$505&lt;&gt;"")*('Документы'!$F$6:$F$505&lt;'Старение'!$C$4),'Документы'!$H$6:$H$505))</f>
        <v/>
      </c>
      <c r="G173" s="27">
        <f>IF(OR($A173="",'Старение'!$E$17&lt;=0),"",E173/'Старение'!$E$17)</f>
        <v/>
      </c>
      <c r="H173" s="28">
        <f>IF($A173="","",IF(E173&lt;=0,"",E173+ROW()/1000000))</f>
        <v/>
      </c>
    </row>
    <row r="174">
      <c r="A174" s="29" t="n"/>
      <c r="B174" s="11">
        <f>IF($A174="","",IFERROR(INDEX('Документы'!$A$6:$A$505,MATCH($A174,'Документы'!$B$6:$B$505,0)),"нет в листе «Документы»"))</f>
        <v/>
      </c>
      <c r="C174" s="14">
        <f>IF($A174="","",SUMPRODUCT(('Документы'!$B$6:$B$505=$A174)*('Документы'!$H$6:$H$505&gt;0),'Документы'!$H$6:$H$505))</f>
        <v/>
      </c>
      <c r="D174" s="14">
        <f>IF($A174="","",SUMPRODUCT(('Документы'!$B$6:$B$505=$A174)*('Документы'!$H$6:$H$505&lt;0),'Документы'!$H$6:$H$505))</f>
        <v/>
      </c>
      <c r="E174" s="14">
        <f>IF($A174="","",C174+D174)</f>
        <v/>
      </c>
      <c r="F174" s="14">
        <f>IF($A174="","",SUMPRODUCT(('Документы'!$B$6:$B$505=$A174)*('Документы'!$H$6:$H$505&gt;0)*('Документы'!$F$6:$F$505&lt;&gt;"")*('Документы'!$F$6:$F$505&lt;'Старение'!$C$4),'Документы'!$H$6:$H$505))</f>
        <v/>
      </c>
      <c r="G174" s="27">
        <f>IF(OR($A174="",'Старение'!$E$17&lt;=0),"",E174/'Старение'!$E$17)</f>
        <v/>
      </c>
      <c r="H174" s="28">
        <f>IF($A174="","",IF(E174&lt;=0,"",E174+ROW()/1000000))</f>
        <v/>
      </c>
    </row>
    <row r="175">
      <c r="A175" s="29" t="n"/>
      <c r="B175" s="11">
        <f>IF($A175="","",IFERROR(INDEX('Документы'!$A$6:$A$505,MATCH($A175,'Документы'!$B$6:$B$505,0)),"нет в листе «Документы»"))</f>
        <v/>
      </c>
      <c r="C175" s="14">
        <f>IF($A175="","",SUMPRODUCT(('Документы'!$B$6:$B$505=$A175)*('Документы'!$H$6:$H$505&gt;0),'Документы'!$H$6:$H$505))</f>
        <v/>
      </c>
      <c r="D175" s="14">
        <f>IF($A175="","",SUMPRODUCT(('Документы'!$B$6:$B$505=$A175)*('Документы'!$H$6:$H$505&lt;0),'Документы'!$H$6:$H$505))</f>
        <v/>
      </c>
      <c r="E175" s="14">
        <f>IF($A175="","",C175+D175)</f>
        <v/>
      </c>
      <c r="F175" s="14">
        <f>IF($A175="","",SUMPRODUCT(('Документы'!$B$6:$B$505=$A175)*('Документы'!$H$6:$H$505&gt;0)*('Документы'!$F$6:$F$505&lt;&gt;"")*('Документы'!$F$6:$F$505&lt;'Старение'!$C$4),'Документы'!$H$6:$H$505))</f>
        <v/>
      </c>
      <c r="G175" s="27">
        <f>IF(OR($A175="",'Старение'!$E$17&lt;=0),"",E175/'Старение'!$E$17)</f>
        <v/>
      </c>
      <c r="H175" s="28">
        <f>IF($A175="","",IF(E175&lt;=0,"",E175+ROW()/1000000))</f>
        <v/>
      </c>
    </row>
    <row r="176">
      <c r="A176" s="29" t="n"/>
      <c r="B176" s="11">
        <f>IF($A176="","",IFERROR(INDEX('Документы'!$A$6:$A$505,MATCH($A176,'Документы'!$B$6:$B$505,0)),"нет в листе «Документы»"))</f>
        <v/>
      </c>
      <c r="C176" s="14">
        <f>IF($A176="","",SUMPRODUCT(('Документы'!$B$6:$B$505=$A176)*('Документы'!$H$6:$H$505&gt;0),'Документы'!$H$6:$H$505))</f>
        <v/>
      </c>
      <c r="D176" s="14">
        <f>IF($A176="","",SUMPRODUCT(('Документы'!$B$6:$B$505=$A176)*('Документы'!$H$6:$H$505&lt;0),'Документы'!$H$6:$H$505))</f>
        <v/>
      </c>
      <c r="E176" s="14">
        <f>IF($A176="","",C176+D176)</f>
        <v/>
      </c>
      <c r="F176" s="14">
        <f>IF($A176="","",SUMPRODUCT(('Документы'!$B$6:$B$505=$A176)*('Документы'!$H$6:$H$505&gt;0)*('Документы'!$F$6:$F$505&lt;&gt;"")*('Документы'!$F$6:$F$505&lt;'Старение'!$C$4),'Документы'!$H$6:$H$505))</f>
        <v/>
      </c>
      <c r="G176" s="27">
        <f>IF(OR($A176="",'Старение'!$E$17&lt;=0),"",E176/'Старение'!$E$17)</f>
        <v/>
      </c>
      <c r="H176" s="28">
        <f>IF($A176="","",IF(E176&lt;=0,"",E176+ROW()/1000000))</f>
        <v/>
      </c>
    </row>
    <row r="177">
      <c r="A177" s="29" t="n"/>
      <c r="B177" s="11">
        <f>IF($A177="","",IFERROR(INDEX('Документы'!$A$6:$A$505,MATCH($A177,'Документы'!$B$6:$B$505,0)),"нет в листе «Документы»"))</f>
        <v/>
      </c>
      <c r="C177" s="14">
        <f>IF($A177="","",SUMPRODUCT(('Документы'!$B$6:$B$505=$A177)*('Документы'!$H$6:$H$505&gt;0),'Документы'!$H$6:$H$505))</f>
        <v/>
      </c>
      <c r="D177" s="14">
        <f>IF($A177="","",SUMPRODUCT(('Документы'!$B$6:$B$505=$A177)*('Документы'!$H$6:$H$505&lt;0),'Документы'!$H$6:$H$505))</f>
        <v/>
      </c>
      <c r="E177" s="14">
        <f>IF($A177="","",C177+D177)</f>
        <v/>
      </c>
      <c r="F177" s="14">
        <f>IF($A177="","",SUMPRODUCT(('Документы'!$B$6:$B$505=$A177)*('Документы'!$H$6:$H$505&gt;0)*('Документы'!$F$6:$F$505&lt;&gt;"")*('Документы'!$F$6:$F$505&lt;'Старение'!$C$4),'Документы'!$H$6:$H$505))</f>
        <v/>
      </c>
      <c r="G177" s="27">
        <f>IF(OR($A177="",'Старение'!$E$17&lt;=0),"",E177/'Старение'!$E$17)</f>
        <v/>
      </c>
      <c r="H177" s="28">
        <f>IF($A177="","",IF(E177&lt;=0,"",E177+ROW()/1000000))</f>
        <v/>
      </c>
    </row>
    <row r="178">
      <c r="A178" s="29" t="n"/>
      <c r="B178" s="11">
        <f>IF($A178="","",IFERROR(INDEX('Документы'!$A$6:$A$505,MATCH($A178,'Документы'!$B$6:$B$505,0)),"нет в листе «Документы»"))</f>
        <v/>
      </c>
      <c r="C178" s="14">
        <f>IF($A178="","",SUMPRODUCT(('Документы'!$B$6:$B$505=$A178)*('Документы'!$H$6:$H$505&gt;0),'Документы'!$H$6:$H$505))</f>
        <v/>
      </c>
      <c r="D178" s="14">
        <f>IF($A178="","",SUMPRODUCT(('Документы'!$B$6:$B$505=$A178)*('Документы'!$H$6:$H$505&lt;0),'Документы'!$H$6:$H$505))</f>
        <v/>
      </c>
      <c r="E178" s="14">
        <f>IF($A178="","",C178+D178)</f>
        <v/>
      </c>
      <c r="F178" s="14">
        <f>IF($A178="","",SUMPRODUCT(('Документы'!$B$6:$B$505=$A178)*('Документы'!$H$6:$H$505&gt;0)*('Документы'!$F$6:$F$505&lt;&gt;"")*('Документы'!$F$6:$F$505&lt;'Старение'!$C$4),'Документы'!$H$6:$H$505))</f>
        <v/>
      </c>
      <c r="G178" s="27">
        <f>IF(OR($A178="",'Старение'!$E$17&lt;=0),"",E178/'Старение'!$E$17)</f>
        <v/>
      </c>
      <c r="H178" s="28">
        <f>IF($A178="","",IF(E178&lt;=0,"",E178+ROW()/1000000))</f>
        <v/>
      </c>
    </row>
    <row r="179">
      <c r="A179" s="29" t="n"/>
      <c r="B179" s="11">
        <f>IF($A179="","",IFERROR(INDEX('Документы'!$A$6:$A$505,MATCH($A179,'Документы'!$B$6:$B$505,0)),"нет в листе «Документы»"))</f>
        <v/>
      </c>
      <c r="C179" s="14">
        <f>IF($A179="","",SUMPRODUCT(('Документы'!$B$6:$B$505=$A179)*('Документы'!$H$6:$H$505&gt;0),'Документы'!$H$6:$H$505))</f>
        <v/>
      </c>
      <c r="D179" s="14">
        <f>IF($A179="","",SUMPRODUCT(('Документы'!$B$6:$B$505=$A179)*('Документы'!$H$6:$H$505&lt;0),'Документы'!$H$6:$H$505))</f>
        <v/>
      </c>
      <c r="E179" s="14">
        <f>IF($A179="","",C179+D179)</f>
        <v/>
      </c>
      <c r="F179" s="14">
        <f>IF($A179="","",SUMPRODUCT(('Документы'!$B$6:$B$505=$A179)*('Документы'!$H$6:$H$505&gt;0)*('Документы'!$F$6:$F$505&lt;&gt;"")*('Документы'!$F$6:$F$505&lt;'Старение'!$C$4),'Документы'!$H$6:$H$505))</f>
        <v/>
      </c>
      <c r="G179" s="27">
        <f>IF(OR($A179="",'Старение'!$E$17&lt;=0),"",E179/'Старение'!$E$17)</f>
        <v/>
      </c>
      <c r="H179" s="28">
        <f>IF($A179="","",IF(E179&lt;=0,"",E179+ROW()/1000000))</f>
        <v/>
      </c>
    </row>
    <row r="180">
      <c r="A180" s="29" t="n"/>
      <c r="B180" s="11">
        <f>IF($A180="","",IFERROR(INDEX('Документы'!$A$6:$A$505,MATCH($A180,'Документы'!$B$6:$B$505,0)),"нет в листе «Документы»"))</f>
        <v/>
      </c>
      <c r="C180" s="14">
        <f>IF($A180="","",SUMPRODUCT(('Документы'!$B$6:$B$505=$A180)*('Документы'!$H$6:$H$505&gt;0),'Документы'!$H$6:$H$505))</f>
        <v/>
      </c>
      <c r="D180" s="14">
        <f>IF($A180="","",SUMPRODUCT(('Документы'!$B$6:$B$505=$A180)*('Документы'!$H$6:$H$505&lt;0),'Документы'!$H$6:$H$505))</f>
        <v/>
      </c>
      <c r="E180" s="14">
        <f>IF($A180="","",C180+D180)</f>
        <v/>
      </c>
      <c r="F180" s="14">
        <f>IF($A180="","",SUMPRODUCT(('Документы'!$B$6:$B$505=$A180)*('Документы'!$H$6:$H$505&gt;0)*('Документы'!$F$6:$F$505&lt;&gt;"")*('Документы'!$F$6:$F$505&lt;'Старение'!$C$4),'Документы'!$H$6:$H$505))</f>
        <v/>
      </c>
      <c r="G180" s="27">
        <f>IF(OR($A180="",'Старение'!$E$17&lt;=0),"",E180/'Старение'!$E$17)</f>
        <v/>
      </c>
      <c r="H180" s="28">
        <f>IF($A180="","",IF(E180&lt;=0,"",E180+ROW()/1000000))</f>
        <v/>
      </c>
    </row>
    <row r="181">
      <c r="A181" s="29" t="n"/>
      <c r="B181" s="11">
        <f>IF($A181="","",IFERROR(INDEX('Документы'!$A$6:$A$505,MATCH($A181,'Документы'!$B$6:$B$505,0)),"нет в листе «Документы»"))</f>
        <v/>
      </c>
      <c r="C181" s="14">
        <f>IF($A181="","",SUMPRODUCT(('Документы'!$B$6:$B$505=$A181)*('Документы'!$H$6:$H$505&gt;0),'Документы'!$H$6:$H$505))</f>
        <v/>
      </c>
      <c r="D181" s="14">
        <f>IF($A181="","",SUMPRODUCT(('Документы'!$B$6:$B$505=$A181)*('Документы'!$H$6:$H$505&lt;0),'Документы'!$H$6:$H$505))</f>
        <v/>
      </c>
      <c r="E181" s="14">
        <f>IF($A181="","",C181+D181)</f>
        <v/>
      </c>
      <c r="F181" s="14">
        <f>IF($A181="","",SUMPRODUCT(('Документы'!$B$6:$B$505=$A181)*('Документы'!$H$6:$H$505&gt;0)*('Документы'!$F$6:$F$505&lt;&gt;"")*('Документы'!$F$6:$F$505&lt;'Старение'!$C$4),'Документы'!$H$6:$H$505))</f>
        <v/>
      </c>
      <c r="G181" s="27">
        <f>IF(OR($A181="",'Старение'!$E$17&lt;=0),"",E181/'Старение'!$E$17)</f>
        <v/>
      </c>
      <c r="H181" s="28">
        <f>IF($A181="","",IF(E181&lt;=0,"",E181+ROW()/1000000))</f>
        <v/>
      </c>
    </row>
    <row r="182">
      <c r="A182" s="29" t="n"/>
      <c r="B182" s="11">
        <f>IF($A182="","",IFERROR(INDEX('Документы'!$A$6:$A$505,MATCH($A182,'Документы'!$B$6:$B$505,0)),"нет в листе «Документы»"))</f>
        <v/>
      </c>
      <c r="C182" s="14">
        <f>IF($A182="","",SUMPRODUCT(('Документы'!$B$6:$B$505=$A182)*('Документы'!$H$6:$H$505&gt;0),'Документы'!$H$6:$H$505))</f>
        <v/>
      </c>
      <c r="D182" s="14">
        <f>IF($A182="","",SUMPRODUCT(('Документы'!$B$6:$B$505=$A182)*('Документы'!$H$6:$H$505&lt;0),'Документы'!$H$6:$H$505))</f>
        <v/>
      </c>
      <c r="E182" s="14">
        <f>IF($A182="","",C182+D182)</f>
        <v/>
      </c>
      <c r="F182" s="14">
        <f>IF($A182="","",SUMPRODUCT(('Документы'!$B$6:$B$505=$A182)*('Документы'!$H$6:$H$505&gt;0)*('Документы'!$F$6:$F$505&lt;&gt;"")*('Документы'!$F$6:$F$505&lt;'Старение'!$C$4),'Документы'!$H$6:$H$505))</f>
        <v/>
      </c>
      <c r="G182" s="27">
        <f>IF(OR($A182="",'Старение'!$E$17&lt;=0),"",E182/'Старение'!$E$17)</f>
        <v/>
      </c>
      <c r="H182" s="28">
        <f>IF($A182="","",IF(E182&lt;=0,"",E182+ROW()/1000000))</f>
        <v/>
      </c>
    </row>
    <row r="183">
      <c r="A183" s="29" t="n"/>
      <c r="B183" s="11">
        <f>IF($A183="","",IFERROR(INDEX('Документы'!$A$6:$A$505,MATCH($A183,'Документы'!$B$6:$B$505,0)),"нет в листе «Документы»"))</f>
        <v/>
      </c>
      <c r="C183" s="14">
        <f>IF($A183="","",SUMPRODUCT(('Документы'!$B$6:$B$505=$A183)*('Документы'!$H$6:$H$505&gt;0),'Документы'!$H$6:$H$505))</f>
        <v/>
      </c>
      <c r="D183" s="14">
        <f>IF($A183="","",SUMPRODUCT(('Документы'!$B$6:$B$505=$A183)*('Документы'!$H$6:$H$505&lt;0),'Документы'!$H$6:$H$505))</f>
        <v/>
      </c>
      <c r="E183" s="14">
        <f>IF($A183="","",C183+D183)</f>
        <v/>
      </c>
      <c r="F183" s="14">
        <f>IF($A183="","",SUMPRODUCT(('Документы'!$B$6:$B$505=$A183)*('Документы'!$H$6:$H$505&gt;0)*('Документы'!$F$6:$F$505&lt;&gt;"")*('Документы'!$F$6:$F$505&lt;'Старение'!$C$4),'Документы'!$H$6:$H$505))</f>
        <v/>
      </c>
      <c r="G183" s="27">
        <f>IF(OR($A183="",'Старение'!$E$17&lt;=0),"",E183/'Старение'!$E$17)</f>
        <v/>
      </c>
      <c r="H183" s="28">
        <f>IF($A183="","",IF(E183&lt;=0,"",E183+ROW()/1000000))</f>
        <v/>
      </c>
    </row>
    <row r="184">
      <c r="A184" s="29" t="n"/>
      <c r="B184" s="11">
        <f>IF($A184="","",IFERROR(INDEX('Документы'!$A$6:$A$505,MATCH($A184,'Документы'!$B$6:$B$505,0)),"нет в листе «Документы»"))</f>
        <v/>
      </c>
      <c r="C184" s="14">
        <f>IF($A184="","",SUMPRODUCT(('Документы'!$B$6:$B$505=$A184)*('Документы'!$H$6:$H$505&gt;0),'Документы'!$H$6:$H$505))</f>
        <v/>
      </c>
      <c r="D184" s="14">
        <f>IF($A184="","",SUMPRODUCT(('Документы'!$B$6:$B$505=$A184)*('Документы'!$H$6:$H$505&lt;0),'Документы'!$H$6:$H$505))</f>
        <v/>
      </c>
      <c r="E184" s="14">
        <f>IF($A184="","",C184+D184)</f>
        <v/>
      </c>
      <c r="F184" s="14">
        <f>IF($A184="","",SUMPRODUCT(('Документы'!$B$6:$B$505=$A184)*('Документы'!$H$6:$H$505&gt;0)*('Документы'!$F$6:$F$505&lt;&gt;"")*('Документы'!$F$6:$F$505&lt;'Старение'!$C$4),'Документы'!$H$6:$H$505))</f>
        <v/>
      </c>
      <c r="G184" s="27">
        <f>IF(OR($A184="",'Старение'!$E$17&lt;=0),"",E184/'Старение'!$E$17)</f>
        <v/>
      </c>
      <c r="H184" s="28">
        <f>IF($A184="","",IF(E184&lt;=0,"",E184+ROW()/1000000))</f>
        <v/>
      </c>
    </row>
    <row r="185">
      <c r="A185" s="29" t="n"/>
      <c r="B185" s="11">
        <f>IF($A185="","",IFERROR(INDEX('Документы'!$A$6:$A$505,MATCH($A185,'Документы'!$B$6:$B$505,0)),"нет в листе «Документы»"))</f>
        <v/>
      </c>
      <c r="C185" s="14">
        <f>IF($A185="","",SUMPRODUCT(('Документы'!$B$6:$B$505=$A185)*('Документы'!$H$6:$H$505&gt;0),'Документы'!$H$6:$H$505))</f>
        <v/>
      </c>
      <c r="D185" s="14">
        <f>IF($A185="","",SUMPRODUCT(('Документы'!$B$6:$B$505=$A185)*('Документы'!$H$6:$H$505&lt;0),'Документы'!$H$6:$H$505))</f>
        <v/>
      </c>
      <c r="E185" s="14">
        <f>IF($A185="","",C185+D185)</f>
        <v/>
      </c>
      <c r="F185" s="14">
        <f>IF($A185="","",SUMPRODUCT(('Документы'!$B$6:$B$505=$A185)*('Документы'!$H$6:$H$505&gt;0)*('Документы'!$F$6:$F$505&lt;&gt;"")*('Документы'!$F$6:$F$505&lt;'Старение'!$C$4),'Документы'!$H$6:$H$505))</f>
        <v/>
      </c>
      <c r="G185" s="27">
        <f>IF(OR($A185="",'Старение'!$E$17&lt;=0),"",E185/'Старение'!$E$17)</f>
        <v/>
      </c>
      <c r="H185" s="28">
        <f>IF($A185="","",IF(E185&lt;=0,"",E185+ROW()/1000000))</f>
        <v/>
      </c>
    </row>
    <row r="186">
      <c r="A186" s="29" t="n"/>
      <c r="B186" s="11">
        <f>IF($A186="","",IFERROR(INDEX('Документы'!$A$6:$A$505,MATCH($A186,'Документы'!$B$6:$B$505,0)),"нет в листе «Документы»"))</f>
        <v/>
      </c>
      <c r="C186" s="14">
        <f>IF($A186="","",SUMPRODUCT(('Документы'!$B$6:$B$505=$A186)*('Документы'!$H$6:$H$505&gt;0),'Документы'!$H$6:$H$505))</f>
        <v/>
      </c>
      <c r="D186" s="14">
        <f>IF($A186="","",SUMPRODUCT(('Документы'!$B$6:$B$505=$A186)*('Документы'!$H$6:$H$505&lt;0),'Документы'!$H$6:$H$505))</f>
        <v/>
      </c>
      <c r="E186" s="14">
        <f>IF($A186="","",C186+D186)</f>
        <v/>
      </c>
      <c r="F186" s="14">
        <f>IF($A186="","",SUMPRODUCT(('Документы'!$B$6:$B$505=$A186)*('Документы'!$H$6:$H$505&gt;0)*('Документы'!$F$6:$F$505&lt;&gt;"")*('Документы'!$F$6:$F$505&lt;'Старение'!$C$4),'Документы'!$H$6:$H$505))</f>
        <v/>
      </c>
      <c r="G186" s="27">
        <f>IF(OR($A186="",'Старение'!$E$17&lt;=0),"",E186/'Старение'!$E$17)</f>
        <v/>
      </c>
      <c r="H186" s="28">
        <f>IF($A186="","",IF(E186&lt;=0,"",E186+ROW()/1000000))</f>
        <v/>
      </c>
    </row>
    <row r="187">
      <c r="A187" s="29" t="n"/>
      <c r="B187" s="11">
        <f>IF($A187="","",IFERROR(INDEX('Документы'!$A$6:$A$505,MATCH($A187,'Документы'!$B$6:$B$505,0)),"нет в листе «Документы»"))</f>
        <v/>
      </c>
      <c r="C187" s="14">
        <f>IF($A187="","",SUMPRODUCT(('Документы'!$B$6:$B$505=$A187)*('Документы'!$H$6:$H$505&gt;0),'Документы'!$H$6:$H$505))</f>
        <v/>
      </c>
      <c r="D187" s="14">
        <f>IF($A187="","",SUMPRODUCT(('Документы'!$B$6:$B$505=$A187)*('Документы'!$H$6:$H$505&lt;0),'Документы'!$H$6:$H$505))</f>
        <v/>
      </c>
      <c r="E187" s="14">
        <f>IF($A187="","",C187+D187)</f>
        <v/>
      </c>
      <c r="F187" s="14">
        <f>IF($A187="","",SUMPRODUCT(('Документы'!$B$6:$B$505=$A187)*('Документы'!$H$6:$H$505&gt;0)*('Документы'!$F$6:$F$505&lt;&gt;"")*('Документы'!$F$6:$F$505&lt;'Старение'!$C$4),'Документы'!$H$6:$H$505))</f>
        <v/>
      </c>
      <c r="G187" s="27">
        <f>IF(OR($A187="",'Старение'!$E$17&lt;=0),"",E187/'Старение'!$E$17)</f>
        <v/>
      </c>
      <c r="H187" s="28">
        <f>IF($A187="","",IF(E187&lt;=0,"",E187+ROW()/1000000))</f>
        <v/>
      </c>
    </row>
    <row r="188">
      <c r="A188" s="29" t="n"/>
      <c r="B188" s="11">
        <f>IF($A188="","",IFERROR(INDEX('Документы'!$A$6:$A$505,MATCH($A188,'Документы'!$B$6:$B$505,0)),"нет в листе «Документы»"))</f>
        <v/>
      </c>
      <c r="C188" s="14">
        <f>IF($A188="","",SUMPRODUCT(('Документы'!$B$6:$B$505=$A188)*('Документы'!$H$6:$H$505&gt;0),'Документы'!$H$6:$H$505))</f>
        <v/>
      </c>
      <c r="D188" s="14">
        <f>IF($A188="","",SUMPRODUCT(('Документы'!$B$6:$B$505=$A188)*('Документы'!$H$6:$H$505&lt;0),'Документы'!$H$6:$H$505))</f>
        <v/>
      </c>
      <c r="E188" s="14">
        <f>IF($A188="","",C188+D188)</f>
        <v/>
      </c>
      <c r="F188" s="14">
        <f>IF($A188="","",SUMPRODUCT(('Документы'!$B$6:$B$505=$A188)*('Документы'!$H$6:$H$505&gt;0)*('Документы'!$F$6:$F$505&lt;&gt;"")*('Документы'!$F$6:$F$505&lt;'Старение'!$C$4),'Документы'!$H$6:$H$505))</f>
        <v/>
      </c>
      <c r="G188" s="27">
        <f>IF(OR($A188="",'Старение'!$E$17&lt;=0),"",E188/'Старение'!$E$17)</f>
        <v/>
      </c>
      <c r="H188" s="28">
        <f>IF($A188="","",IF(E188&lt;=0,"",E188+ROW()/1000000))</f>
        <v/>
      </c>
    </row>
    <row r="189">
      <c r="A189" s="29" t="n"/>
      <c r="B189" s="11">
        <f>IF($A189="","",IFERROR(INDEX('Документы'!$A$6:$A$505,MATCH($A189,'Документы'!$B$6:$B$505,0)),"нет в листе «Документы»"))</f>
        <v/>
      </c>
      <c r="C189" s="14">
        <f>IF($A189="","",SUMPRODUCT(('Документы'!$B$6:$B$505=$A189)*('Документы'!$H$6:$H$505&gt;0),'Документы'!$H$6:$H$505))</f>
        <v/>
      </c>
      <c r="D189" s="14">
        <f>IF($A189="","",SUMPRODUCT(('Документы'!$B$6:$B$505=$A189)*('Документы'!$H$6:$H$505&lt;0),'Документы'!$H$6:$H$505))</f>
        <v/>
      </c>
      <c r="E189" s="14">
        <f>IF($A189="","",C189+D189)</f>
        <v/>
      </c>
      <c r="F189" s="14">
        <f>IF($A189="","",SUMPRODUCT(('Документы'!$B$6:$B$505=$A189)*('Документы'!$H$6:$H$505&gt;0)*('Документы'!$F$6:$F$505&lt;&gt;"")*('Документы'!$F$6:$F$505&lt;'Старение'!$C$4),'Документы'!$H$6:$H$505))</f>
        <v/>
      </c>
      <c r="G189" s="27">
        <f>IF(OR($A189="",'Старение'!$E$17&lt;=0),"",E189/'Старение'!$E$17)</f>
        <v/>
      </c>
      <c r="H189" s="28">
        <f>IF($A189="","",IF(E189&lt;=0,"",E189+ROW()/1000000))</f>
        <v/>
      </c>
    </row>
    <row r="190">
      <c r="A190" s="29" t="n"/>
      <c r="B190" s="11">
        <f>IF($A190="","",IFERROR(INDEX('Документы'!$A$6:$A$505,MATCH($A190,'Документы'!$B$6:$B$505,0)),"нет в листе «Документы»"))</f>
        <v/>
      </c>
      <c r="C190" s="14">
        <f>IF($A190="","",SUMPRODUCT(('Документы'!$B$6:$B$505=$A190)*('Документы'!$H$6:$H$505&gt;0),'Документы'!$H$6:$H$505))</f>
        <v/>
      </c>
      <c r="D190" s="14">
        <f>IF($A190="","",SUMPRODUCT(('Документы'!$B$6:$B$505=$A190)*('Документы'!$H$6:$H$505&lt;0),'Документы'!$H$6:$H$505))</f>
        <v/>
      </c>
      <c r="E190" s="14">
        <f>IF($A190="","",C190+D190)</f>
        <v/>
      </c>
      <c r="F190" s="14">
        <f>IF($A190="","",SUMPRODUCT(('Документы'!$B$6:$B$505=$A190)*('Документы'!$H$6:$H$505&gt;0)*('Документы'!$F$6:$F$505&lt;&gt;"")*('Документы'!$F$6:$F$505&lt;'Старение'!$C$4),'Документы'!$H$6:$H$505))</f>
        <v/>
      </c>
      <c r="G190" s="27">
        <f>IF(OR($A190="",'Старение'!$E$17&lt;=0),"",E190/'Старение'!$E$17)</f>
        <v/>
      </c>
      <c r="H190" s="28">
        <f>IF($A190="","",IF(E190&lt;=0,"",E190+ROW()/1000000))</f>
        <v/>
      </c>
    </row>
    <row r="191">
      <c r="A191" s="29" t="n"/>
      <c r="B191" s="11">
        <f>IF($A191="","",IFERROR(INDEX('Документы'!$A$6:$A$505,MATCH($A191,'Документы'!$B$6:$B$505,0)),"нет в листе «Документы»"))</f>
        <v/>
      </c>
      <c r="C191" s="14">
        <f>IF($A191="","",SUMPRODUCT(('Документы'!$B$6:$B$505=$A191)*('Документы'!$H$6:$H$505&gt;0),'Документы'!$H$6:$H$505))</f>
        <v/>
      </c>
      <c r="D191" s="14">
        <f>IF($A191="","",SUMPRODUCT(('Документы'!$B$6:$B$505=$A191)*('Документы'!$H$6:$H$505&lt;0),'Документы'!$H$6:$H$505))</f>
        <v/>
      </c>
      <c r="E191" s="14">
        <f>IF($A191="","",C191+D191)</f>
        <v/>
      </c>
      <c r="F191" s="14">
        <f>IF($A191="","",SUMPRODUCT(('Документы'!$B$6:$B$505=$A191)*('Документы'!$H$6:$H$505&gt;0)*('Документы'!$F$6:$F$505&lt;&gt;"")*('Документы'!$F$6:$F$505&lt;'Старение'!$C$4),'Документы'!$H$6:$H$505))</f>
        <v/>
      </c>
      <c r="G191" s="27">
        <f>IF(OR($A191="",'Старение'!$E$17&lt;=0),"",E191/'Старение'!$E$17)</f>
        <v/>
      </c>
      <c r="H191" s="28">
        <f>IF($A191="","",IF(E191&lt;=0,"",E191+ROW()/1000000))</f>
        <v/>
      </c>
    </row>
    <row r="192">
      <c r="A192" s="29" t="n"/>
      <c r="B192" s="11">
        <f>IF($A192="","",IFERROR(INDEX('Документы'!$A$6:$A$505,MATCH($A192,'Документы'!$B$6:$B$505,0)),"нет в листе «Документы»"))</f>
        <v/>
      </c>
      <c r="C192" s="14">
        <f>IF($A192="","",SUMPRODUCT(('Документы'!$B$6:$B$505=$A192)*('Документы'!$H$6:$H$505&gt;0),'Документы'!$H$6:$H$505))</f>
        <v/>
      </c>
      <c r="D192" s="14">
        <f>IF($A192="","",SUMPRODUCT(('Документы'!$B$6:$B$505=$A192)*('Документы'!$H$6:$H$505&lt;0),'Документы'!$H$6:$H$505))</f>
        <v/>
      </c>
      <c r="E192" s="14">
        <f>IF($A192="","",C192+D192)</f>
        <v/>
      </c>
      <c r="F192" s="14">
        <f>IF($A192="","",SUMPRODUCT(('Документы'!$B$6:$B$505=$A192)*('Документы'!$H$6:$H$505&gt;0)*('Документы'!$F$6:$F$505&lt;&gt;"")*('Документы'!$F$6:$F$505&lt;'Старение'!$C$4),'Документы'!$H$6:$H$505))</f>
        <v/>
      </c>
      <c r="G192" s="27">
        <f>IF(OR($A192="",'Старение'!$E$17&lt;=0),"",E192/'Старение'!$E$17)</f>
        <v/>
      </c>
      <c r="H192" s="28">
        <f>IF($A192="","",IF(E192&lt;=0,"",E192+ROW()/1000000))</f>
        <v/>
      </c>
    </row>
    <row r="193">
      <c r="A193" s="29" t="n"/>
      <c r="B193" s="11">
        <f>IF($A193="","",IFERROR(INDEX('Документы'!$A$6:$A$505,MATCH($A193,'Документы'!$B$6:$B$505,0)),"нет в листе «Документы»"))</f>
        <v/>
      </c>
      <c r="C193" s="14">
        <f>IF($A193="","",SUMPRODUCT(('Документы'!$B$6:$B$505=$A193)*('Документы'!$H$6:$H$505&gt;0),'Документы'!$H$6:$H$505))</f>
        <v/>
      </c>
      <c r="D193" s="14">
        <f>IF($A193="","",SUMPRODUCT(('Документы'!$B$6:$B$505=$A193)*('Документы'!$H$6:$H$505&lt;0),'Документы'!$H$6:$H$505))</f>
        <v/>
      </c>
      <c r="E193" s="14">
        <f>IF($A193="","",C193+D193)</f>
        <v/>
      </c>
      <c r="F193" s="14">
        <f>IF($A193="","",SUMPRODUCT(('Документы'!$B$6:$B$505=$A193)*('Документы'!$H$6:$H$505&gt;0)*('Документы'!$F$6:$F$505&lt;&gt;"")*('Документы'!$F$6:$F$505&lt;'Старение'!$C$4),'Документы'!$H$6:$H$505))</f>
        <v/>
      </c>
      <c r="G193" s="27">
        <f>IF(OR($A193="",'Старение'!$E$17&lt;=0),"",E193/'Старение'!$E$17)</f>
        <v/>
      </c>
      <c r="H193" s="28">
        <f>IF($A193="","",IF(E193&lt;=0,"",E193+ROW()/1000000))</f>
        <v/>
      </c>
    </row>
    <row r="194">
      <c r="A194" s="29" t="n"/>
      <c r="B194" s="11">
        <f>IF($A194="","",IFERROR(INDEX('Документы'!$A$6:$A$505,MATCH($A194,'Документы'!$B$6:$B$505,0)),"нет в листе «Документы»"))</f>
        <v/>
      </c>
      <c r="C194" s="14">
        <f>IF($A194="","",SUMPRODUCT(('Документы'!$B$6:$B$505=$A194)*('Документы'!$H$6:$H$505&gt;0),'Документы'!$H$6:$H$505))</f>
        <v/>
      </c>
      <c r="D194" s="14">
        <f>IF($A194="","",SUMPRODUCT(('Документы'!$B$6:$B$505=$A194)*('Документы'!$H$6:$H$505&lt;0),'Документы'!$H$6:$H$505))</f>
        <v/>
      </c>
      <c r="E194" s="14">
        <f>IF($A194="","",C194+D194)</f>
        <v/>
      </c>
      <c r="F194" s="14">
        <f>IF($A194="","",SUMPRODUCT(('Документы'!$B$6:$B$505=$A194)*('Документы'!$H$6:$H$505&gt;0)*('Документы'!$F$6:$F$505&lt;&gt;"")*('Документы'!$F$6:$F$505&lt;'Старение'!$C$4),'Документы'!$H$6:$H$505))</f>
        <v/>
      </c>
      <c r="G194" s="27">
        <f>IF(OR($A194="",'Старение'!$E$17&lt;=0),"",E194/'Старение'!$E$17)</f>
        <v/>
      </c>
      <c r="H194" s="28">
        <f>IF($A194="","",IF(E194&lt;=0,"",E194+ROW()/1000000))</f>
        <v/>
      </c>
    </row>
    <row r="195">
      <c r="A195" s="29" t="n"/>
      <c r="B195" s="11">
        <f>IF($A195="","",IFERROR(INDEX('Документы'!$A$6:$A$505,MATCH($A195,'Документы'!$B$6:$B$505,0)),"нет в листе «Документы»"))</f>
        <v/>
      </c>
      <c r="C195" s="14">
        <f>IF($A195="","",SUMPRODUCT(('Документы'!$B$6:$B$505=$A195)*('Документы'!$H$6:$H$505&gt;0),'Документы'!$H$6:$H$505))</f>
        <v/>
      </c>
      <c r="D195" s="14">
        <f>IF($A195="","",SUMPRODUCT(('Документы'!$B$6:$B$505=$A195)*('Документы'!$H$6:$H$505&lt;0),'Документы'!$H$6:$H$505))</f>
        <v/>
      </c>
      <c r="E195" s="14">
        <f>IF($A195="","",C195+D195)</f>
        <v/>
      </c>
      <c r="F195" s="14">
        <f>IF($A195="","",SUMPRODUCT(('Документы'!$B$6:$B$505=$A195)*('Документы'!$H$6:$H$505&gt;0)*('Документы'!$F$6:$F$505&lt;&gt;"")*('Документы'!$F$6:$F$505&lt;'Старение'!$C$4),'Документы'!$H$6:$H$505))</f>
        <v/>
      </c>
      <c r="G195" s="27">
        <f>IF(OR($A195="",'Старение'!$E$17&lt;=0),"",E195/'Старение'!$E$17)</f>
        <v/>
      </c>
      <c r="H195" s="28">
        <f>IF($A195="","",IF(E195&lt;=0,"",E195+ROW()/1000000))</f>
        <v/>
      </c>
    </row>
    <row r="196">
      <c r="A196" s="29" t="n"/>
      <c r="B196" s="11">
        <f>IF($A196="","",IFERROR(INDEX('Документы'!$A$6:$A$505,MATCH($A196,'Документы'!$B$6:$B$505,0)),"нет в листе «Документы»"))</f>
        <v/>
      </c>
      <c r="C196" s="14">
        <f>IF($A196="","",SUMPRODUCT(('Документы'!$B$6:$B$505=$A196)*('Документы'!$H$6:$H$505&gt;0),'Документы'!$H$6:$H$505))</f>
        <v/>
      </c>
      <c r="D196" s="14">
        <f>IF($A196="","",SUMPRODUCT(('Документы'!$B$6:$B$505=$A196)*('Документы'!$H$6:$H$505&lt;0),'Документы'!$H$6:$H$505))</f>
        <v/>
      </c>
      <c r="E196" s="14">
        <f>IF($A196="","",C196+D196)</f>
        <v/>
      </c>
      <c r="F196" s="14">
        <f>IF($A196="","",SUMPRODUCT(('Документы'!$B$6:$B$505=$A196)*('Документы'!$H$6:$H$505&gt;0)*('Документы'!$F$6:$F$505&lt;&gt;"")*('Документы'!$F$6:$F$505&lt;'Старение'!$C$4),'Документы'!$H$6:$H$505))</f>
        <v/>
      </c>
      <c r="G196" s="27">
        <f>IF(OR($A196="",'Старение'!$E$17&lt;=0),"",E196/'Старение'!$E$17)</f>
        <v/>
      </c>
      <c r="H196" s="28">
        <f>IF($A196="","",IF(E196&lt;=0,"",E196+ROW()/1000000))</f>
        <v/>
      </c>
    </row>
    <row r="197">
      <c r="A197" s="29" t="n"/>
      <c r="B197" s="11">
        <f>IF($A197="","",IFERROR(INDEX('Документы'!$A$6:$A$505,MATCH($A197,'Документы'!$B$6:$B$505,0)),"нет в листе «Документы»"))</f>
        <v/>
      </c>
      <c r="C197" s="14">
        <f>IF($A197="","",SUMPRODUCT(('Документы'!$B$6:$B$505=$A197)*('Документы'!$H$6:$H$505&gt;0),'Документы'!$H$6:$H$505))</f>
        <v/>
      </c>
      <c r="D197" s="14">
        <f>IF($A197="","",SUMPRODUCT(('Документы'!$B$6:$B$505=$A197)*('Документы'!$H$6:$H$505&lt;0),'Документы'!$H$6:$H$505))</f>
        <v/>
      </c>
      <c r="E197" s="14">
        <f>IF($A197="","",C197+D197)</f>
        <v/>
      </c>
      <c r="F197" s="14">
        <f>IF($A197="","",SUMPRODUCT(('Документы'!$B$6:$B$505=$A197)*('Документы'!$H$6:$H$505&gt;0)*('Документы'!$F$6:$F$505&lt;&gt;"")*('Документы'!$F$6:$F$505&lt;'Старение'!$C$4),'Документы'!$H$6:$H$505))</f>
        <v/>
      </c>
      <c r="G197" s="27">
        <f>IF(OR($A197="",'Старение'!$E$17&lt;=0),"",E197/'Старение'!$E$17)</f>
        <v/>
      </c>
      <c r="H197" s="28">
        <f>IF($A197="","",IF(E197&lt;=0,"",E197+ROW()/1000000))</f>
        <v/>
      </c>
    </row>
    <row r="198">
      <c r="A198" s="29" t="n"/>
      <c r="B198" s="11">
        <f>IF($A198="","",IFERROR(INDEX('Документы'!$A$6:$A$505,MATCH($A198,'Документы'!$B$6:$B$505,0)),"нет в листе «Документы»"))</f>
        <v/>
      </c>
      <c r="C198" s="14">
        <f>IF($A198="","",SUMPRODUCT(('Документы'!$B$6:$B$505=$A198)*('Документы'!$H$6:$H$505&gt;0),'Документы'!$H$6:$H$505))</f>
        <v/>
      </c>
      <c r="D198" s="14">
        <f>IF($A198="","",SUMPRODUCT(('Документы'!$B$6:$B$505=$A198)*('Документы'!$H$6:$H$505&lt;0),'Документы'!$H$6:$H$505))</f>
        <v/>
      </c>
      <c r="E198" s="14">
        <f>IF($A198="","",C198+D198)</f>
        <v/>
      </c>
      <c r="F198" s="14">
        <f>IF($A198="","",SUMPRODUCT(('Документы'!$B$6:$B$505=$A198)*('Документы'!$H$6:$H$505&gt;0)*('Документы'!$F$6:$F$505&lt;&gt;"")*('Документы'!$F$6:$F$505&lt;'Старение'!$C$4),'Документы'!$H$6:$H$505))</f>
        <v/>
      </c>
      <c r="G198" s="27">
        <f>IF(OR($A198="",'Старение'!$E$17&lt;=0),"",E198/'Старение'!$E$17)</f>
        <v/>
      </c>
      <c r="H198" s="28">
        <f>IF($A198="","",IF(E198&lt;=0,"",E198+ROW()/1000000))</f>
        <v/>
      </c>
    </row>
    <row r="199">
      <c r="A199" s="29" t="n"/>
      <c r="B199" s="11">
        <f>IF($A199="","",IFERROR(INDEX('Документы'!$A$6:$A$505,MATCH($A199,'Документы'!$B$6:$B$505,0)),"нет в листе «Документы»"))</f>
        <v/>
      </c>
      <c r="C199" s="14">
        <f>IF($A199="","",SUMPRODUCT(('Документы'!$B$6:$B$505=$A199)*('Документы'!$H$6:$H$505&gt;0),'Документы'!$H$6:$H$505))</f>
        <v/>
      </c>
      <c r="D199" s="14">
        <f>IF($A199="","",SUMPRODUCT(('Документы'!$B$6:$B$505=$A199)*('Документы'!$H$6:$H$505&lt;0),'Документы'!$H$6:$H$505))</f>
        <v/>
      </c>
      <c r="E199" s="14">
        <f>IF($A199="","",C199+D199)</f>
        <v/>
      </c>
      <c r="F199" s="14">
        <f>IF($A199="","",SUMPRODUCT(('Документы'!$B$6:$B$505=$A199)*('Документы'!$H$6:$H$505&gt;0)*('Документы'!$F$6:$F$505&lt;&gt;"")*('Документы'!$F$6:$F$505&lt;'Старение'!$C$4),'Документы'!$H$6:$H$505))</f>
        <v/>
      </c>
      <c r="G199" s="27">
        <f>IF(OR($A199="",'Старение'!$E$17&lt;=0),"",E199/'Старение'!$E$17)</f>
        <v/>
      </c>
      <c r="H199" s="28">
        <f>IF($A199="","",IF(E199&lt;=0,"",E199+ROW()/1000000))</f>
        <v/>
      </c>
    </row>
    <row r="200">
      <c r="A200" s="29" t="n"/>
      <c r="B200" s="11">
        <f>IF($A200="","",IFERROR(INDEX('Документы'!$A$6:$A$505,MATCH($A200,'Документы'!$B$6:$B$505,0)),"нет в листе «Документы»"))</f>
        <v/>
      </c>
      <c r="C200" s="14">
        <f>IF($A200="","",SUMPRODUCT(('Документы'!$B$6:$B$505=$A200)*('Документы'!$H$6:$H$505&gt;0),'Документы'!$H$6:$H$505))</f>
        <v/>
      </c>
      <c r="D200" s="14">
        <f>IF($A200="","",SUMPRODUCT(('Документы'!$B$6:$B$505=$A200)*('Документы'!$H$6:$H$505&lt;0),'Документы'!$H$6:$H$505))</f>
        <v/>
      </c>
      <c r="E200" s="14">
        <f>IF($A200="","",C200+D200)</f>
        <v/>
      </c>
      <c r="F200" s="14">
        <f>IF($A200="","",SUMPRODUCT(('Документы'!$B$6:$B$505=$A200)*('Документы'!$H$6:$H$505&gt;0)*('Документы'!$F$6:$F$505&lt;&gt;"")*('Документы'!$F$6:$F$505&lt;'Старение'!$C$4),'Документы'!$H$6:$H$505))</f>
        <v/>
      </c>
      <c r="G200" s="27">
        <f>IF(OR($A200="",'Старение'!$E$17&lt;=0),"",E200/'Старение'!$E$17)</f>
        <v/>
      </c>
      <c r="H200" s="28">
        <f>IF($A200="","",IF(E200&lt;=0,"",E200+ROW()/1000000))</f>
        <v/>
      </c>
    </row>
    <row r="201">
      <c r="A201" s="29" t="n"/>
      <c r="B201" s="11">
        <f>IF($A201="","",IFERROR(INDEX('Документы'!$A$6:$A$505,MATCH($A201,'Документы'!$B$6:$B$505,0)),"нет в листе «Документы»"))</f>
        <v/>
      </c>
      <c r="C201" s="14">
        <f>IF($A201="","",SUMPRODUCT(('Документы'!$B$6:$B$505=$A201)*('Документы'!$H$6:$H$505&gt;0),'Документы'!$H$6:$H$505))</f>
        <v/>
      </c>
      <c r="D201" s="14">
        <f>IF($A201="","",SUMPRODUCT(('Документы'!$B$6:$B$505=$A201)*('Документы'!$H$6:$H$505&lt;0),'Документы'!$H$6:$H$505))</f>
        <v/>
      </c>
      <c r="E201" s="14">
        <f>IF($A201="","",C201+D201)</f>
        <v/>
      </c>
      <c r="F201" s="14">
        <f>IF($A201="","",SUMPRODUCT(('Документы'!$B$6:$B$505=$A201)*('Документы'!$H$6:$H$505&gt;0)*('Документы'!$F$6:$F$505&lt;&gt;"")*('Документы'!$F$6:$F$505&lt;'Старение'!$C$4),'Документы'!$H$6:$H$505))</f>
        <v/>
      </c>
      <c r="G201" s="27">
        <f>IF(OR($A201="",'Старение'!$E$17&lt;=0),"",E201/'Старение'!$E$17)</f>
        <v/>
      </c>
      <c r="H201" s="28">
        <f>IF($A201="","",IF(E201&lt;=0,"",E201+ROW()/1000000))</f>
        <v/>
      </c>
    </row>
    <row r="202">
      <c r="A202" s="29" t="n"/>
      <c r="B202" s="11">
        <f>IF($A202="","",IFERROR(INDEX('Документы'!$A$6:$A$505,MATCH($A202,'Документы'!$B$6:$B$505,0)),"нет в листе «Документы»"))</f>
        <v/>
      </c>
      <c r="C202" s="14">
        <f>IF($A202="","",SUMPRODUCT(('Документы'!$B$6:$B$505=$A202)*('Документы'!$H$6:$H$505&gt;0),'Документы'!$H$6:$H$505))</f>
        <v/>
      </c>
      <c r="D202" s="14">
        <f>IF($A202="","",SUMPRODUCT(('Документы'!$B$6:$B$505=$A202)*('Документы'!$H$6:$H$505&lt;0),'Документы'!$H$6:$H$505))</f>
        <v/>
      </c>
      <c r="E202" s="14">
        <f>IF($A202="","",C202+D202)</f>
        <v/>
      </c>
      <c r="F202" s="14">
        <f>IF($A202="","",SUMPRODUCT(('Документы'!$B$6:$B$505=$A202)*('Документы'!$H$6:$H$505&gt;0)*('Документы'!$F$6:$F$505&lt;&gt;"")*('Документы'!$F$6:$F$505&lt;'Старение'!$C$4),'Документы'!$H$6:$H$505))</f>
        <v/>
      </c>
      <c r="G202" s="27">
        <f>IF(OR($A202="",'Старение'!$E$17&lt;=0),"",E202/'Старение'!$E$17)</f>
        <v/>
      </c>
      <c r="H202" s="28">
        <f>IF($A202="","",IF(E202&lt;=0,"",E202+ROW()/1000000))</f>
        <v/>
      </c>
    </row>
    <row r="203">
      <c r="A203" s="29" t="n"/>
      <c r="B203" s="11">
        <f>IF($A203="","",IFERROR(INDEX('Документы'!$A$6:$A$505,MATCH($A203,'Документы'!$B$6:$B$505,0)),"нет в листе «Документы»"))</f>
        <v/>
      </c>
      <c r="C203" s="14">
        <f>IF($A203="","",SUMPRODUCT(('Документы'!$B$6:$B$505=$A203)*('Документы'!$H$6:$H$505&gt;0),'Документы'!$H$6:$H$505))</f>
        <v/>
      </c>
      <c r="D203" s="14">
        <f>IF($A203="","",SUMPRODUCT(('Документы'!$B$6:$B$505=$A203)*('Документы'!$H$6:$H$505&lt;0),'Документы'!$H$6:$H$505))</f>
        <v/>
      </c>
      <c r="E203" s="14">
        <f>IF($A203="","",C203+D203)</f>
        <v/>
      </c>
      <c r="F203" s="14">
        <f>IF($A203="","",SUMPRODUCT(('Документы'!$B$6:$B$505=$A203)*('Документы'!$H$6:$H$505&gt;0)*('Документы'!$F$6:$F$505&lt;&gt;"")*('Документы'!$F$6:$F$505&lt;'Старение'!$C$4),'Документы'!$H$6:$H$505))</f>
        <v/>
      </c>
      <c r="G203" s="27">
        <f>IF(OR($A203="",'Старение'!$E$17&lt;=0),"",E203/'Старение'!$E$17)</f>
        <v/>
      </c>
      <c r="H203" s="28">
        <f>IF($A203="","",IF(E203&lt;=0,"",E203+ROW()/1000000))</f>
        <v/>
      </c>
    </row>
    <row r="204">
      <c r="A204" s="29" t="n"/>
      <c r="B204" s="11">
        <f>IF($A204="","",IFERROR(INDEX('Документы'!$A$6:$A$505,MATCH($A204,'Документы'!$B$6:$B$505,0)),"нет в листе «Документы»"))</f>
        <v/>
      </c>
      <c r="C204" s="14">
        <f>IF($A204="","",SUMPRODUCT(('Документы'!$B$6:$B$505=$A204)*('Документы'!$H$6:$H$505&gt;0),'Документы'!$H$6:$H$505))</f>
        <v/>
      </c>
      <c r="D204" s="14">
        <f>IF($A204="","",SUMPRODUCT(('Документы'!$B$6:$B$505=$A204)*('Документы'!$H$6:$H$505&lt;0),'Документы'!$H$6:$H$505))</f>
        <v/>
      </c>
      <c r="E204" s="14">
        <f>IF($A204="","",C204+D204)</f>
        <v/>
      </c>
      <c r="F204" s="14">
        <f>IF($A204="","",SUMPRODUCT(('Документы'!$B$6:$B$505=$A204)*('Документы'!$H$6:$H$505&gt;0)*('Документы'!$F$6:$F$505&lt;&gt;"")*('Документы'!$F$6:$F$505&lt;'Старение'!$C$4),'Документы'!$H$6:$H$505))</f>
        <v/>
      </c>
      <c r="G204" s="27">
        <f>IF(OR($A204="",'Старение'!$E$17&lt;=0),"",E204/'Старение'!$E$17)</f>
        <v/>
      </c>
      <c r="H204" s="28">
        <f>IF($A204="","",IF(E204&lt;=0,"",E204+ROW()/1000000))</f>
        <v/>
      </c>
    </row>
    <row r="205">
      <c r="A205" s="29" t="n"/>
      <c r="B205" s="11">
        <f>IF($A205="","",IFERROR(INDEX('Документы'!$A$6:$A$505,MATCH($A205,'Документы'!$B$6:$B$505,0)),"нет в листе «Документы»"))</f>
        <v/>
      </c>
      <c r="C205" s="14">
        <f>IF($A205="","",SUMPRODUCT(('Документы'!$B$6:$B$505=$A205)*('Документы'!$H$6:$H$505&gt;0),'Документы'!$H$6:$H$505))</f>
        <v/>
      </c>
      <c r="D205" s="14">
        <f>IF($A205="","",SUMPRODUCT(('Документы'!$B$6:$B$505=$A205)*('Документы'!$H$6:$H$505&lt;0),'Документы'!$H$6:$H$505))</f>
        <v/>
      </c>
      <c r="E205" s="14">
        <f>IF($A205="","",C205+D205)</f>
        <v/>
      </c>
      <c r="F205" s="14">
        <f>IF($A205="","",SUMPRODUCT(('Документы'!$B$6:$B$505=$A205)*('Документы'!$H$6:$H$505&gt;0)*('Документы'!$F$6:$F$505&lt;&gt;"")*('Документы'!$F$6:$F$505&lt;'Старение'!$C$4),'Документы'!$H$6:$H$505))</f>
        <v/>
      </c>
      <c r="G205" s="27">
        <f>IF(OR($A205="",'Старение'!$E$17&lt;=0),"",E205/'Старение'!$E$17)</f>
        <v/>
      </c>
      <c r="H205" s="28">
        <f>IF($A205="","",IF(E205&lt;=0,"",E205+ROW()/1000000))</f>
        <v/>
      </c>
    </row>
    <row r="206">
      <c r="A206" s="29" t="n"/>
      <c r="B206" s="11">
        <f>IF($A206="","",IFERROR(INDEX('Документы'!$A$6:$A$505,MATCH($A206,'Документы'!$B$6:$B$505,0)),"нет в листе «Документы»"))</f>
        <v/>
      </c>
      <c r="C206" s="14">
        <f>IF($A206="","",SUMPRODUCT(('Документы'!$B$6:$B$505=$A206)*('Документы'!$H$6:$H$505&gt;0),'Документы'!$H$6:$H$505))</f>
        <v/>
      </c>
      <c r="D206" s="14">
        <f>IF($A206="","",SUMPRODUCT(('Документы'!$B$6:$B$505=$A206)*('Документы'!$H$6:$H$505&lt;0),'Документы'!$H$6:$H$505))</f>
        <v/>
      </c>
      <c r="E206" s="14">
        <f>IF($A206="","",C206+D206)</f>
        <v/>
      </c>
      <c r="F206" s="14">
        <f>IF($A206="","",SUMPRODUCT(('Документы'!$B$6:$B$505=$A206)*('Документы'!$H$6:$H$505&gt;0)*('Документы'!$F$6:$F$505&lt;&gt;"")*('Документы'!$F$6:$F$505&lt;'Старение'!$C$4),'Документы'!$H$6:$H$505))</f>
        <v/>
      </c>
      <c r="G206" s="27">
        <f>IF(OR($A206="",'Старение'!$E$17&lt;=0),"",E206/'Старение'!$E$17)</f>
        <v/>
      </c>
      <c r="H206" s="28">
        <f>IF($A206="","",IF(E206&lt;=0,"",E206+ROW()/1000000))</f>
        <v/>
      </c>
    </row>
    <row r="207">
      <c r="A207" s="29" t="n"/>
      <c r="B207" s="11">
        <f>IF($A207="","",IFERROR(INDEX('Документы'!$A$6:$A$505,MATCH($A207,'Документы'!$B$6:$B$505,0)),"нет в листе «Документы»"))</f>
        <v/>
      </c>
      <c r="C207" s="14">
        <f>IF($A207="","",SUMPRODUCT(('Документы'!$B$6:$B$505=$A207)*('Документы'!$H$6:$H$505&gt;0),'Документы'!$H$6:$H$505))</f>
        <v/>
      </c>
      <c r="D207" s="14">
        <f>IF($A207="","",SUMPRODUCT(('Документы'!$B$6:$B$505=$A207)*('Документы'!$H$6:$H$505&lt;0),'Документы'!$H$6:$H$505))</f>
        <v/>
      </c>
      <c r="E207" s="14">
        <f>IF($A207="","",C207+D207)</f>
        <v/>
      </c>
      <c r="F207" s="14">
        <f>IF($A207="","",SUMPRODUCT(('Документы'!$B$6:$B$505=$A207)*('Документы'!$H$6:$H$505&gt;0)*('Документы'!$F$6:$F$505&lt;&gt;"")*('Документы'!$F$6:$F$505&lt;'Старение'!$C$4),'Документы'!$H$6:$H$505))</f>
        <v/>
      </c>
      <c r="G207" s="27">
        <f>IF(OR($A207="",'Старение'!$E$17&lt;=0),"",E207/'Старение'!$E$17)</f>
        <v/>
      </c>
      <c r="H207" s="28">
        <f>IF($A207="","",IF(E207&lt;=0,"",E207+ROW()/1000000))</f>
        <v/>
      </c>
    </row>
    <row r="208">
      <c r="A208" s="29" t="n"/>
      <c r="B208" s="11">
        <f>IF($A208="","",IFERROR(INDEX('Документы'!$A$6:$A$505,MATCH($A208,'Документы'!$B$6:$B$505,0)),"нет в листе «Документы»"))</f>
        <v/>
      </c>
      <c r="C208" s="14">
        <f>IF($A208="","",SUMPRODUCT(('Документы'!$B$6:$B$505=$A208)*('Документы'!$H$6:$H$505&gt;0),'Документы'!$H$6:$H$505))</f>
        <v/>
      </c>
      <c r="D208" s="14">
        <f>IF($A208="","",SUMPRODUCT(('Документы'!$B$6:$B$505=$A208)*('Документы'!$H$6:$H$505&lt;0),'Документы'!$H$6:$H$505))</f>
        <v/>
      </c>
      <c r="E208" s="14">
        <f>IF($A208="","",C208+D208)</f>
        <v/>
      </c>
      <c r="F208" s="14">
        <f>IF($A208="","",SUMPRODUCT(('Документы'!$B$6:$B$505=$A208)*('Документы'!$H$6:$H$505&gt;0)*('Документы'!$F$6:$F$505&lt;&gt;"")*('Документы'!$F$6:$F$505&lt;'Старение'!$C$4),'Документы'!$H$6:$H$505))</f>
        <v/>
      </c>
      <c r="G208" s="27">
        <f>IF(OR($A208="",'Старение'!$E$17&lt;=0),"",E208/'Старение'!$E$17)</f>
        <v/>
      </c>
      <c r="H208" s="28">
        <f>IF($A208="","",IF(E208&lt;=0,"",E208+ROW()/1000000))</f>
        <v/>
      </c>
    </row>
    <row r="209">
      <c r="A209" s="29" t="n"/>
      <c r="B209" s="11">
        <f>IF($A209="","",IFERROR(INDEX('Документы'!$A$6:$A$505,MATCH($A209,'Документы'!$B$6:$B$505,0)),"нет в листе «Документы»"))</f>
        <v/>
      </c>
      <c r="C209" s="14">
        <f>IF($A209="","",SUMPRODUCT(('Документы'!$B$6:$B$505=$A209)*('Документы'!$H$6:$H$505&gt;0),'Документы'!$H$6:$H$505))</f>
        <v/>
      </c>
      <c r="D209" s="14">
        <f>IF($A209="","",SUMPRODUCT(('Документы'!$B$6:$B$505=$A209)*('Документы'!$H$6:$H$505&lt;0),'Документы'!$H$6:$H$505))</f>
        <v/>
      </c>
      <c r="E209" s="14">
        <f>IF($A209="","",C209+D209)</f>
        <v/>
      </c>
      <c r="F209" s="14">
        <f>IF($A209="","",SUMPRODUCT(('Документы'!$B$6:$B$505=$A209)*('Документы'!$H$6:$H$505&gt;0)*('Документы'!$F$6:$F$505&lt;&gt;"")*('Документы'!$F$6:$F$505&lt;'Старение'!$C$4),'Документы'!$H$6:$H$505))</f>
        <v/>
      </c>
      <c r="G209" s="27">
        <f>IF(OR($A209="",'Старение'!$E$17&lt;=0),"",E209/'Старение'!$E$17)</f>
        <v/>
      </c>
      <c r="H209" s="28">
        <f>IF($A209="","",IF(E209&lt;=0,"",E209+ROW()/1000000))</f>
        <v/>
      </c>
    </row>
    <row r="210">
      <c r="A210" s="29" t="n"/>
      <c r="B210" s="11">
        <f>IF($A210="","",IFERROR(INDEX('Документы'!$A$6:$A$505,MATCH($A210,'Документы'!$B$6:$B$505,0)),"нет в листе «Документы»"))</f>
        <v/>
      </c>
      <c r="C210" s="14">
        <f>IF($A210="","",SUMPRODUCT(('Документы'!$B$6:$B$505=$A210)*('Документы'!$H$6:$H$505&gt;0),'Документы'!$H$6:$H$505))</f>
        <v/>
      </c>
      <c r="D210" s="14">
        <f>IF($A210="","",SUMPRODUCT(('Документы'!$B$6:$B$505=$A210)*('Документы'!$H$6:$H$505&lt;0),'Документы'!$H$6:$H$505))</f>
        <v/>
      </c>
      <c r="E210" s="14">
        <f>IF($A210="","",C210+D210)</f>
        <v/>
      </c>
      <c r="F210" s="14">
        <f>IF($A210="","",SUMPRODUCT(('Документы'!$B$6:$B$505=$A210)*('Документы'!$H$6:$H$505&gt;0)*('Документы'!$F$6:$F$505&lt;&gt;"")*('Документы'!$F$6:$F$505&lt;'Старение'!$C$4),'Документы'!$H$6:$H$505))</f>
        <v/>
      </c>
      <c r="G210" s="27">
        <f>IF(OR($A210="",'Старение'!$E$17&lt;=0),"",E210/'Старение'!$E$17)</f>
        <v/>
      </c>
      <c r="H210" s="28">
        <f>IF($A210="","",IF(E210&lt;=0,"",E210+ROW()/1000000))</f>
        <v/>
      </c>
    </row>
    <row r="211">
      <c r="A211" s="29" t="n"/>
      <c r="B211" s="11">
        <f>IF($A211="","",IFERROR(INDEX('Документы'!$A$6:$A$505,MATCH($A211,'Документы'!$B$6:$B$505,0)),"нет в листе «Документы»"))</f>
        <v/>
      </c>
      <c r="C211" s="14">
        <f>IF($A211="","",SUMPRODUCT(('Документы'!$B$6:$B$505=$A211)*('Документы'!$H$6:$H$505&gt;0),'Документы'!$H$6:$H$505))</f>
        <v/>
      </c>
      <c r="D211" s="14">
        <f>IF($A211="","",SUMPRODUCT(('Документы'!$B$6:$B$505=$A211)*('Документы'!$H$6:$H$505&lt;0),'Документы'!$H$6:$H$505))</f>
        <v/>
      </c>
      <c r="E211" s="14">
        <f>IF($A211="","",C211+D211)</f>
        <v/>
      </c>
      <c r="F211" s="14">
        <f>IF($A211="","",SUMPRODUCT(('Документы'!$B$6:$B$505=$A211)*('Документы'!$H$6:$H$505&gt;0)*('Документы'!$F$6:$F$505&lt;&gt;"")*('Документы'!$F$6:$F$505&lt;'Старение'!$C$4),'Документы'!$H$6:$H$505))</f>
        <v/>
      </c>
      <c r="G211" s="27">
        <f>IF(OR($A211="",'Старение'!$E$17&lt;=0),"",E211/'Старение'!$E$17)</f>
        <v/>
      </c>
      <c r="H211" s="28">
        <f>IF($A211="","",IF(E211&lt;=0,"",E211+ROW()/1000000))</f>
        <v/>
      </c>
    </row>
    <row r="212">
      <c r="A212" s="29" t="n"/>
      <c r="B212" s="11">
        <f>IF($A212="","",IFERROR(INDEX('Документы'!$A$6:$A$505,MATCH($A212,'Документы'!$B$6:$B$505,0)),"нет в листе «Документы»"))</f>
        <v/>
      </c>
      <c r="C212" s="14">
        <f>IF($A212="","",SUMPRODUCT(('Документы'!$B$6:$B$505=$A212)*('Документы'!$H$6:$H$505&gt;0),'Документы'!$H$6:$H$505))</f>
        <v/>
      </c>
      <c r="D212" s="14">
        <f>IF($A212="","",SUMPRODUCT(('Документы'!$B$6:$B$505=$A212)*('Документы'!$H$6:$H$505&lt;0),'Документы'!$H$6:$H$505))</f>
        <v/>
      </c>
      <c r="E212" s="14">
        <f>IF($A212="","",C212+D212)</f>
        <v/>
      </c>
      <c r="F212" s="14">
        <f>IF($A212="","",SUMPRODUCT(('Документы'!$B$6:$B$505=$A212)*('Документы'!$H$6:$H$505&gt;0)*('Документы'!$F$6:$F$505&lt;&gt;"")*('Документы'!$F$6:$F$505&lt;'Старение'!$C$4),'Документы'!$H$6:$H$505))</f>
        <v/>
      </c>
      <c r="G212" s="27">
        <f>IF(OR($A212="",'Старение'!$E$17&lt;=0),"",E212/'Старение'!$E$17)</f>
        <v/>
      </c>
      <c r="H212" s="28">
        <f>IF($A212="","",IF(E212&lt;=0,"",E212+ROW()/1000000))</f>
        <v/>
      </c>
    </row>
    <row r="213">
      <c r="A213" s="29" t="n"/>
      <c r="B213" s="11">
        <f>IF($A213="","",IFERROR(INDEX('Документы'!$A$6:$A$505,MATCH($A213,'Документы'!$B$6:$B$505,0)),"нет в листе «Документы»"))</f>
        <v/>
      </c>
      <c r="C213" s="14">
        <f>IF($A213="","",SUMPRODUCT(('Документы'!$B$6:$B$505=$A213)*('Документы'!$H$6:$H$505&gt;0),'Документы'!$H$6:$H$505))</f>
        <v/>
      </c>
      <c r="D213" s="14">
        <f>IF($A213="","",SUMPRODUCT(('Документы'!$B$6:$B$505=$A213)*('Документы'!$H$6:$H$505&lt;0),'Документы'!$H$6:$H$505))</f>
        <v/>
      </c>
      <c r="E213" s="14">
        <f>IF($A213="","",C213+D213)</f>
        <v/>
      </c>
      <c r="F213" s="14">
        <f>IF($A213="","",SUMPRODUCT(('Документы'!$B$6:$B$505=$A213)*('Документы'!$H$6:$H$505&gt;0)*('Документы'!$F$6:$F$505&lt;&gt;"")*('Документы'!$F$6:$F$505&lt;'Старение'!$C$4),'Документы'!$H$6:$H$505))</f>
        <v/>
      </c>
      <c r="G213" s="27">
        <f>IF(OR($A213="",'Старение'!$E$17&lt;=0),"",E213/'Старение'!$E$17)</f>
        <v/>
      </c>
      <c r="H213" s="28">
        <f>IF($A213="","",IF(E213&lt;=0,"",E213+ROW()/1000000))</f>
        <v/>
      </c>
    </row>
    <row r="214">
      <c r="A214" s="29" t="n"/>
      <c r="B214" s="11">
        <f>IF($A214="","",IFERROR(INDEX('Документы'!$A$6:$A$505,MATCH($A214,'Документы'!$B$6:$B$505,0)),"нет в листе «Документы»"))</f>
        <v/>
      </c>
      <c r="C214" s="14">
        <f>IF($A214="","",SUMPRODUCT(('Документы'!$B$6:$B$505=$A214)*('Документы'!$H$6:$H$505&gt;0),'Документы'!$H$6:$H$505))</f>
        <v/>
      </c>
      <c r="D214" s="14">
        <f>IF($A214="","",SUMPRODUCT(('Документы'!$B$6:$B$505=$A214)*('Документы'!$H$6:$H$505&lt;0),'Документы'!$H$6:$H$505))</f>
        <v/>
      </c>
      <c r="E214" s="14">
        <f>IF($A214="","",C214+D214)</f>
        <v/>
      </c>
      <c r="F214" s="14">
        <f>IF($A214="","",SUMPRODUCT(('Документы'!$B$6:$B$505=$A214)*('Документы'!$H$6:$H$505&gt;0)*('Документы'!$F$6:$F$505&lt;&gt;"")*('Документы'!$F$6:$F$505&lt;'Старение'!$C$4),'Документы'!$H$6:$H$505))</f>
        <v/>
      </c>
      <c r="G214" s="27">
        <f>IF(OR($A214="",'Старение'!$E$17&lt;=0),"",E214/'Старение'!$E$17)</f>
        <v/>
      </c>
      <c r="H214" s="28">
        <f>IF($A214="","",IF(E214&lt;=0,"",E214+ROW()/1000000))</f>
        <v/>
      </c>
    </row>
    <row r="215">
      <c r="A215" s="29" t="n"/>
      <c r="B215" s="11">
        <f>IF($A215="","",IFERROR(INDEX('Документы'!$A$6:$A$505,MATCH($A215,'Документы'!$B$6:$B$505,0)),"нет в листе «Документы»"))</f>
        <v/>
      </c>
      <c r="C215" s="14">
        <f>IF($A215="","",SUMPRODUCT(('Документы'!$B$6:$B$505=$A215)*('Документы'!$H$6:$H$505&gt;0),'Документы'!$H$6:$H$505))</f>
        <v/>
      </c>
      <c r="D215" s="14">
        <f>IF($A215="","",SUMPRODUCT(('Документы'!$B$6:$B$505=$A215)*('Документы'!$H$6:$H$505&lt;0),'Документы'!$H$6:$H$505))</f>
        <v/>
      </c>
      <c r="E215" s="14">
        <f>IF($A215="","",C215+D215)</f>
        <v/>
      </c>
      <c r="F215" s="14">
        <f>IF($A215="","",SUMPRODUCT(('Документы'!$B$6:$B$505=$A215)*('Документы'!$H$6:$H$505&gt;0)*('Документы'!$F$6:$F$505&lt;&gt;"")*('Документы'!$F$6:$F$505&lt;'Старение'!$C$4),'Документы'!$H$6:$H$505))</f>
        <v/>
      </c>
      <c r="G215" s="27">
        <f>IF(OR($A215="",'Старение'!$E$17&lt;=0),"",E215/'Старение'!$E$17)</f>
        <v/>
      </c>
      <c r="H215" s="28">
        <f>IF($A215="","",IF(E215&lt;=0,"",E215+ROW()/1000000))</f>
        <v/>
      </c>
    </row>
    <row r="216">
      <c r="A216" s="29" t="n"/>
      <c r="B216" s="11">
        <f>IF($A216="","",IFERROR(INDEX('Документы'!$A$6:$A$505,MATCH($A216,'Документы'!$B$6:$B$505,0)),"нет в листе «Документы»"))</f>
        <v/>
      </c>
      <c r="C216" s="14">
        <f>IF($A216="","",SUMPRODUCT(('Документы'!$B$6:$B$505=$A216)*('Документы'!$H$6:$H$505&gt;0),'Документы'!$H$6:$H$505))</f>
        <v/>
      </c>
      <c r="D216" s="14">
        <f>IF($A216="","",SUMPRODUCT(('Документы'!$B$6:$B$505=$A216)*('Документы'!$H$6:$H$505&lt;0),'Документы'!$H$6:$H$505))</f>
        <v/>
      </c>
      <c r="E216" s="14">
        <f>IF($A216="","",C216+D216)</f>
        <v/>
      </c>
      <c r="F216" s="14">
        <f>IF($A216="","",SUMPRODUCT(('Документы'!$B$6:$B$505=$A216)*('Документы'!$H$6:$H$505&gt;0)*('Документы'!$F$6:$F$505&lt;&gt;"")*('Документы'!$F$6:$F$505&lt;'Старение'!$C$4),'Документы'!$H$6:$H$505))</f>
        <v/>
      </c>
      <c r="G216" s="27">
        <f>IF(OR($A216="",'Старение'!$E$17&lt;=0),"",E216/'Старение'!$E$17)</f>
        <v/>
      </c>
      <c r="H216" s="28">
        <f>IF($A216="","",IF(E216&lt;=0,"",E216+ROW()/1000000))</f>
        <v/>
      </c>
    </row>
    <row r="217">
      <c r="A217" s="29" t="n"/>
      <c r="B217" s="11">
        <f>IF($A217="","",IFERROR(INDEX('Документы'!$A$6:$A$505,MATCH($A217,'Документы'!$B$6:$B$505,0)),"нет в листе «Документы»"))</f>
        <v/>
      </c>
      <c r="C217" s="14">
        <f>IF($A217="","",SUMPRODUCT(('Документы'!$B$6:$B$505=$A217)*('Документы'!$H$6:$H$505&gt;0),'Документы'!$H$6:$H$505))</f>
        <v/>
      </c>
      <c r="D217" s="14">
        <f>IF($A217="","",SUMPRODUCT(('Документы'!$B$6:$B$505=$A217)*('Документы'!$H$6:$H$505&lt;0),'Документы'!$H$6:$H$505))</f>
        <v/>
      </c>
      <c r="E217" s="14">
        <f>IF($A217="","",C217+D217)</f>
        <v/>
      </c>
      <c r="F217" s="14">
        <f>IF($A217="","",SUMPRODUCT(('Документы'!$B$6:$B$505=$A217)*('Документы'!$H$6:$H$505&gt;0)*('Документы'!$F$6:$F$505&lt;&gt;"")*('Документы'!$F$6:$F$505&lt;'Старение'!$C$4),'Документы'!$H$6:$H$505))</f>
        <v/>
      </c>
      <c r="G217" s="27">
        <f>IF(OR($A217="",'Старение'!$E$17&lt;=0),"",E217/'Старение'!$E$17)</f>
        <v/>
      </c>
      <c r="H217" s="28">
        <f>IF($A217="","",IF(E217&lt;=0,"",E217+ROW()/1000000))</f>
        <v/>
      </c>
    </row>
    <row r="218">
      <c r="A218" s="29" t="n"/>
      <c r="B218" s="11">
        <f>IF($A218="","",IFERROR(INDEX('Документы'!$A$6:$A$505,MATCH($A218,'Документы'!$B$6:$B$505,0)),"нет в листе «Документы»"))</f>
        <v/>
      </c>
      <c r="C218" s="14">
        <f>IF($A218="","",SUMPRODUCT(('Документы'!$B$6:$B$505=$A218)*('Документы'!$H$6:$H$505&gt;0),'Документы'!$H$6:$H$505))</f>
        <v/>
      </c>
      <c r="D218" s="14">
        <f>IF($A218="","",SUMPRODUCT(('Документы'!$B$6:$B$505=$A218)*('Документы'!$H$6:$H$505&lt;0),'Документы'!$H$6:$H$505))</f>
        <v/>
      </c>
      <c r="E218" s="14">
        <f>IF($A218="","",C218+D218)</f>
        <v/>
      </c>
      <c r="F218" s="14">
        <f>IF($A218="","",SUMPRODUCT(('Документы'!$B$6:$B$505=$A218)*('Документы'!$H$6:$H$505&gt;0)*('Документы'!$F$6:$F$505&lt;&gt;"")*('Документы'!$F$6:$F$505&lt;'Старение'!$C$4),'Документы'!$H$6:$H$505))</f>
        <v/>
      </c>
      <c r="G218" s="27">
        <f>IF(OR($A218="",'Старение'!$E$17&lt;=0),"",E218/'Старение'!$E$17)</f>
        <v/>
      </c>
      <c r="H218" s="28">
        <f>IF($A218="","",IF(E218&lt;=0,"",E218+ROW()/1000000))</f>
        <v/>
      </c>
    </row>
    <row r="219">
      <c r="A219" s="29" t="n"/>
      <c r="B219" s="11">
        <f>IF($A219="","",IFERROR(INDEX('Документы'!$A$6:$A$505,MATCH($A219,'Документы'!$B$6:$B$505,0)),"нет в листе «Документы»"))</f>
        <v/>
      </c>
      <c r="C219" s="14">
        <f>IF($A219="","",SUMPRODUCT(('Документы'!$B$6:$B$505=$A219)*('Документы'!$H$6:$H$505&gt;0),'Документы'!$H$6:$H$505))</f>
        <v/>
      </c>
      <c r="D219" s="14">
        <f>IF($A219="","",SUMPRODUCT(('Документы'!$B$6:$B$505=$A219)*('Документы'!$H$6:$H$505&lt;0),'Документы'!$H$6:$H$505))</f>
        <v/>
      </c>
      <c r="E219" s="14">
        <f>IF($A219="","",C219+D219)</f>
        <v/>
      </c>
      <c r="F219" s="14">
        <f>IF($A219="","",SUMPRODUCT(('Документы'!$B$6:$B$505=$A219)*('Документы'!$H$6:$H$505&gt;0)*('Документы'!$F$6:$F$505&lt;&gt;"")*('Документы'!$F$6:$F$505&lt;'Старение'!$C$4),'Документы'!$H$6:$H$505))</f>
        <v/>
      </c>
      <c r="G219" s="27">
        <f>IF(OR($A219="",'Старение'!$E$17&lt;=0),"",E219/'Старение'!$E$17)</f>
        <v/>
      </c>
      <c r="H219" s="28">
        <f>IF($A219="","",IF(E219&lt;=0,"",E219+ROW()/1000000))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3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Шаблон анализа дебиторской задолженности</t>
        </is>
      </c>
    </row>
    <row r="2">
      <c r="A2" s="2" t="inlineStr">
        <is>
          <t>debitorka.kz · версия от 30.09.2026 · статья с разбором: debitorka.kz/guides/analiz-debitorskoy-zadolzhennosti</t>
        </is>
      </c>
    </row>
    <row r="4">
      <c r="A4" s="30" t="inlineStr">
        <is>
          <t>Что внутри</t>
        </is>
      </c>
    </row>
    <row r="5" ht="26" customHeight="1">
      <c r="B5" s="31" t="inlineStr">
        <is>
          <t>«Документы» — список неоплаченных документов, одна строка на документ. Дни просрочки, корзина и замечания считаются сами.</t>
        </is>
      </c>
    </row>
    <row r="6" ht="26" customHeight="1">
      <c r="B6" s="31" t="inlineStr">
        <is>
          <t>«Старение» — долг по корзинам 0–30, 31–60, 61–90 и 90+ дней, доля просрочки, авансы, DSO и итоги проверок.</t>
        </is>
      </c>
    </row>
    <row r="7">
      <c r="B7" s="31" t="inlineStr">
        <is>
          <t>«Топ должников» — десять крупнейших должников по БИН/ИИН и их доля во всей дебиторке.</t>
        </is>
      </c>
    </row>
    <row r="9">
      <c r="A9" s="30" t="inlineStr">
        <is>
          <t>Как заполнить</t>
        </is>
      </c>
    </row>
    <row r="10" ht="39" customHeight="1">
      <c r="A10" s="32" t="n">
        <v>1</v>
      </c>
      <c r="B10" s="31" t="inlineStr">
        <is>
          <t>Выгрузите из 1С неоплаченные документы покупателей: контрагент, БИН/ИИН, договор, документ, дата, срок оплаты, сумма и остаток. Чем подробнее, тем точнее старение: сумма одной строкой на клиента покажет, сколько он должен, но не покажет, как давно.</t>
        </is>
      </c>
    </row>
    <row r="11" ht="26" customHeight="1">
      <c r="A11" s="32" t="n">
        <v>2</v>
      </c>
      <c r="B11" s="31" t="inlineStr">
        <is>
          <t>На листе «Документы» очистите строки-примеры 6–15 (колонки A–H) и вставьте свои данные с 6-й строки. Даты должны быть датами, суммы — числами. Колонки I–K не трогайте: формулы протянуты до строки 505.</t>
        </is>
      </c>
    </row>
    <row r="12" ht="26" customHeight="1">
      <c r="A12" s="32" t="n">
        <v>3</v>
      </c>
      <c r="B12" s="31" t="inlineStr">
        <is>
          <t>На листе «Старение» поставьте дату отчёта в ячейку C4. Обычно это сегодняшняя дата или последний день месяца.</t>
        </is>
      </c>
    </row>
    <row r="13" ht="26" customHeight="1">
      <c r="A13" s="32" t="n">
        <v>4</v>
      </c>
      <c r="B13" s="31" t="inlineStr">
        <is>
          <t>Там же, в ячейке E20, укажите отгрузки покупателям за последние 90 дней с НДС, как они попадают в дебет счёта 1210. Получится DSO.</t>
        </is>
      </c>
    </row>
    <row r="14" ht="26" customHeight="1">
      <c r="A14" s="32" t="n">
        <v>5</v>
      </c>
      <c r="B14" s="31" t="inlineStr">
        <is>
          <t>На листе «Топ должников» впишите в колонку A (с 20-й строки) список БИН/ИИН без повторов: скопируйте колонку B с листа «Документы» и удалите дубликаты (Данные → Удалить дубликаты). Топ-10 соберётся сам.</t>
        </is>
      </c>
    </row>
    <row r="15" ht="26" customHeight="1">
      <c r="A15" s="32" t="n">
        <v>6</v>
      </c>
      <c r="B15" s="31" t="inlineStr">
        <is>
          <t>Сверьте итог с 1С: «Итог с учётом авансов» на листе «Старение» должен совпасть с сальдо по счёту 1210 за вычетом авансов. Не совпадает — какие-то документы потерялись при выгрузке.</t>
        </is>
      </c>
    </row>
    <row r="17">
      <c r="A17" s="30" t="inlineStr">
        <is>
          <t>Как считаются корзины</t>
        </is>
      </c>
    </row>
    <row r="18" ht="26" customHeight="1">
      <c r="B18" s="31" t="inlineStr">
        <is>
          <t>Дни просрочки = дата отчёта − срок оплаты документа. В день срока долг ещё не просрочен. Корзина 0–30 — от 1 до 30 дней, 31–60, 61–90 и 90+ — больше 90 дней.</t>
        </is>
      </c>
    </row>
    <row r="19" ht="26" customHeight="1">
      <c r="B19" s="31" t="inlineStr">
        <is>
          <t>Считать от даты отгрузки нельзя: накладная с отсрочкой 30 дней на 39-й день после отгрузки просрочена всего на 9 дней.</t>
        </is>
      </c>
    </row>
    <row r="20" ht="26" customHeight="1">
      <c r="B20" s="31" t="inlineStr">
        <is>
          <t>Отрицательный остаток — аванс или переплата. В корзины он не попадает, показан отдельной строкой и уменьшает итог и DSO.</t>
        </is>
      </c>
    </row>
    <row r="21" ht="26" customHeight="1">
      <c r="B21" s="31" t="inlineStr">
        <is>
          <t>Строка без срока оплаты попадает в «Без срока оплаты». Найдите срок в договоре или документе и впишите его.</t>
        </is>
      </c>
    </row>
    <row r="23">
      <c r="A23" s="30" t="inlineStr">
        <is>
          <t>Что значат замечания в колонке K</t>
        </is>
      </c>
    </row>
    <row r="24" ht="26" customHeight="1">
      <c r="B24" s="31" t="inlineStr">
        <is>
          <t>«дубль БИН» — у одного БИН/ИИН несколько карточек с разными названиями. Часто долг висит на одной, а оплата пришла на другую.</t>
        </is>
      </c>
    </row>
    <row r="25" ht="26" customHeight="1">
      <c r="B25" s="31" t="inlineStr">
        <is>
          <t>«кредитовый остаток» — аванс или переплата. Проверьте, нет ли у этого клиента долга по другой карточке или другому договору.</t>
        </is>
      </c>
    </row>
    <row r="26">
      <c r="B26" s="31" t="inlineStr">
        <is>
          <t>«нет договора» — долг без договора: для претензии и суда основание слабее, поднимите документы.</t>
        </is>
      </c>
    </row>
    <row r="27">
      <c r="B27" s="31" t="inlineStr">
        <is>
          <t>«нет срока оплаты» — без срока нельзя посчитать просрочку.</t>
        </is>
      </c>
    </row>
    <row r="28" ht="39" customHeight="1">
      <c r="B28" s="31" t="inlineStr">
        <is>
          <t>«срок оплаты больше 3 лет назад» — общий срок исковой давности в Казахстане три года (ГК РК, ст. 178). Суд применяет его только по заявлению должника (ст. 179), а письменное признание долга прерывает срок (ст. 183). Поднимите акты сверки и переписку, прежде чем списывать.</t>
        </is>
      </c>
    </row>
    <row r="30">
      <c r="A30" s="30" t="inlineStr">
        <is>
          <t>Ограничения</t>
        </is>
      </c>
    </row>
    <row r="31" ht="26" customHeight="1">
      <c r="B31" s="31" t="inlineStr">
        <is>
          <t>Строки-примеры заполнены условными компаниями и условными БИН вида 000000000001. Это не реквизиты реальных организаций.</t>
        </is>
      </c>
    </row>
    <row r="32">
      <c r="B32" s="31" t="inlineStr">
        <is>
          <t>Формулы рассчитаны на 500 документов и 200 контрагентов. Если строк больше — протяните формулы вниз.</t>
        </is>
      </c>
    </row>
    <row r="33" ht="26" customHeight="1">
      <c r="B33" s="31" t="inlineStr">
        <is>
          <t>Шаблон — инструмент для анализа. Он не заменяет данные бухгалтерского учёта и консультацию юриста по конкретному долгу.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debitorka.kz</dc:creator>
  <dc:title xmlns:dc="http://purl.org/dc/elements/1.1/">Шаблон анализа дебиторской задолженности</dc:title>
  <dcterms:created xmlns:dcterms="http://purl.org/dc/terms/" xmlns:xsi="http://www.w3.org/2001/XMLSchema-instance" xsi:type="dcterms:W3CDTF">2026-09-30T03:37:25Z</dcterms:created>
  <dcterms:modified xmlns:dcterms="http://purl.org/dc/terms/" xmlns:xsi="http://www.w3.org/2001/XMLSchema-instance" xsi:type="dcterms:W3CDTF">2026-09-30T03:37:25Z</dcterms:modified>
</cp:coreProperties>
</file>