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Сводная" sheetId="2" state="visible" r:id="rId2"/>
    <sheet xmlns:r="http://schemas.openxmlformats.org/officeDocument/2006/relationships" name="Отгрузки" sheetId="3" state="visible" r:id="rId3"/>
    <sheet xmlns:r="http://schemas.openxmlformats.org/officeDocument/2006/relationships" name="Оплаты" sheetId="4" state="visible" r:id="rId4"/>
    <sheet xmlns:r="http://schemas.openxmlformats.org/officeDocument/2006/relationships" name="Клиенты" sheetId="5" state="visible" r:id="rId5"/>
    <sheet xmlns:r="http://schemas.openxmlformats.org/officeDocument/2006/relationships" name="Нерабочие дни" sheetId="6" state="visible" r:id="rId6"/>
  </sheets>
  <definedNames>
    <definedName name="Праздники">'Нерабочие дни'!$A$6:$A$65</definedName>
    <definedName name="ДатаОтчёта">'Сводная'!$C$3</definedName>
    <definedName name="ОплатыКлиент">'Оплаты'!$B$6:$B$505</definedName>
    <definedName name="ОплатыДокумент">'Оплаты'!$C$6:$C$505</definedName>
    <definedName name="ОплатыСумма">'Оплаты'!$D$6:$D$505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yyyy-mm-dd"/>
    <numFmt numFmtId="166" formatCode="0.0%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95959"/>
      <sz val="9"/>
    </font>
    <font>
      <name val="Arial"/>
      <b val="1"/>
      <sz val="11"/>
    </font>
    <font>
      <name val="Arial"/>
      <sz val="10"/>
    </font>
    <font>
      <name val="Arial"/>
      <b val="1"/>
      <sz val="10"/>
    </font>
    <font>
      <name val="Arial"/>
      <b val="1"/>
      <color rgb="00C00000"/>
      <sz val="10"/>
    </font>
    <font>
      <name val="Arial"/>
      <color rgb="00404040"/>
      <sz val="10"/>
    </font>
  </fonts>
  <fills count="6">
    <fill>
      <patternFill/>
    </fill>
    <fill>
      <patternFill patternType="gray125"/>
    </fill>
    <fill>
      <patternFill patternType="solid">
        <fgColor rgb="00E7E6E6"/>
      </patternFill>
    </fill>
    <fill>
      <patternFill patternType="solid">
        <fgColor rgb="00F2F2F2"/>
      </patternFill>
    </fill>
    <fill>
      <patternFill patternType="solid">
        <fgColor rgb="00EAF1FB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164" fontId="5" fillId="5" borderId="0" pivotButton="0" quotePrefix="0" xfId="0"/>
    <xf numFmtId="0" fontId="5" fillId="2" borderId="1" applyAlignment="1" pivotButton="0" quotePrefix="0" xfId="0">
      <alignment vertical="center" wrapText="1"/>
    </xf>
    <xf numFmtId="0" fontId="4" fillId="0" borderId="0" pivotButton="0" quotePrefix="0" xfId="0"/>
    <xf numFmtId="3" fontId="4" fillId="0" borderId="0" pivotButton="0" quotePrefix="0" xfId="0"/>
    <xf numFmtId="166" fontId="4" fillId="0" borderId="0" pivotButton="0" quotePrefix="0" xfId="0"/>
    <xf numFmtId="3" fontId="5" fillId="0" borderId="0" pivotButton="0" quotePrefix="0" xfId="0"/>
    <xf numFmtId="166" fontId="5" fillId="0" borderId="0" pivotButton="0" quotePrefix="0" xfId="0"/>
    <xf numFmtId="3" fontId="0" fillId="0" borderId="0" pivotButton="0" quotePrefix="0" xfId="0"/>
    <xf numFmtId="0" fontId="6" fillId="0" borderId="0" pivotButton="0" quotePrefix="0" xfId="0"/>
    <xf numFmtId="0" fontId="5" fillId="4" borderId="1" applyAlignment="1" pivotButton="0" quotePrefix="0" xfId="0">
      <alignment vertical="center" wrapText="1"/>
    </xf>
    <xf numFmtId="164" fontId="7" fillId="3" borderId="0" pivotButton="0" quotePrefix="0" xfId="0"/>
    <xf numFmtId="0" fontId="7" fillId="3" borderId="0" pivotButton="0" quotePrefix="0" xfId="0"/>
    <xf numFmtId="3" fontId="7" fillId="3" borderId="0" pivotButton="0" quotePrefix="0" xfId="0"/>
    <xf numFmtId="1" fontId="4" fillId="0" borderId="0" pivotButton="0" quotePrefix="0" xfId="0"/>
    <xf numFmtId="164" fontId="4" fillId="0" borderId="0" pivotButton="0" quotePrefix="0" xfId="0"/>
    <xf numFmtId="164" fontId="0" fillId="0" borderId="0" pivotButton="0" quotePrefix="0" xfId="0"/>
    <xf numFmtId="49" fontId="7" fillId="3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Шаблон учёта дебиторской задолженности</t>
        </is>
      </c>
    </row>
    <row r="2">
      <c r="A2" s="2" t="inlineStr">
        <is>
          <t>debitorka.kz · версия от 01.10.2026 · статья с разбором: debitorka.kz/guides/debitorka-v-excel</t>
        </is>
      </c>
    </row>
    <row r="4">
      <c r="A4" s="3" t="inlineStr">
        <is>
          <t>Что внутри</t>
        </is>
      </c>
    </row>
    <row r="5">
      <c r="B5" s="4" t="inlineStr">
        <is>
          <t>«Клиенты» — справочник: контрагент, БИН/ИИН, отсрочка по договору, кредитный лимит, ответственный и контакт.</t>
        </is>
      </c>
    </row>
    <row r="6">
      <c r="B6" s="4" t="inlineStr">
        <is>
          <t>«Отгрузки» — реестр накладных и актов: одна строка — один документ. Срок оплаты, оплачено, остаток, дни просрочки и корзина считаются сами.</t>
        </is>
      </c>
    </row>
    <row r="7">
      <c r="B7" s="4" t="inlineStr">
        <is>
          <t>«Оплаты» — каждая оплата отдельной строкой с номером документа, который она гасит. Оплата без номера документа никуда не разносится, пока вы не укажете документ.</t>
        </is>
      </c>
    </row>
    <row r="8">
      <c r="B8" s="4" t="inlineStr">
        <is>
          <t>«Сводная» — долг по каждому клиенту и по корзинам старения 0–30, 31–60, 61–90 и 90+, превышение лимита, нераспределённые оплаты. Здесь же дата отчёта.</t>
        </is>
      </c>
    </row>
    <row r="9">
      <c r="B9" s="4" t="inlineStr">
        <is>
          <t>«Нерабочие дни» — праздники и перенесённые выходные. Если срок оплаты выпал на выходной, он переносится на ближайший рабочий день (ГК РК, ст. 175).</t>
        </is>
      </c>
    </row>
    <row r="10">
      <c r="B10" s="4" t="inlineStr"/>
    </row>
    <row r="11">
      <c r="A11" s="3" t="inlineStr">
        <is>
          <t>Как заполнить</t>
        </is>
      </c>
    </row>
    <row r="12">
      <c r="A12" s="5" t="n">
        <v>1</v>
      </c>
      <c r="B12" s="4" t="inlineStr">
        <is>
          <t>На листе «Клиенты» очистите строки-примеры (с 6-й) и заполните справочник. Название клиента пишите везде одинаково: формулы ищут его по точному совпадению.</t>
        </is>
      </c>
    </row>
    <row r="13">
      <c r="A13" s="5" t="n">
        <v>2</v>
      </c>
      <c r="B13" s="4" t="inlineStr">
        <is>
          <t>На листе «Отгрузки» очистите строки-примеры в колонках A–F и вносите документы с 6-й строки. Отсрочка подставится из справочника; если по документу она другая, впишите число поверх формулы в колонке F.</t>
        </is>
      </c>
    </row>
    <row r="14">
      <c r="A14" s="5" t="n">
        <v>3</v>
      </c>
      <c r="B14" s="4" t="inlineStr">
        <is>
          <t>На листе «Оплаты» вносите каждую оплату. В колонке C укажите документ ровно так, как он записан в «Отгрузках» (например, «Накладная №388»). Если оплата закрывает два документа, разбейте её на две строки.</t>
        </is>
      </c>
    </row>
    <row r="15">
      <c r="A15" s="5" t="n">
        <v>4</v>
      </c>
      <c r="B15" s="4" t="inlineStr">
        <is>
          <t>Оплату без документа оставьте с пустой колонкой C: она покажется в «Сводной» как нераспределённая. Разнесите её на самый старый неоплаченный документ того же договора или уточните у клиента.</t>
        </is>
      </c>
    </row>
    <row r="16">
      <c r="A16" s="5" t="n">
        <v>5</v>
      </c>
      <c r="B16" s="4" t="inlineStr">
        <is>
          <t>На листе «Нерабочие дни» впишите праздники и перенесённые выходные на год — из постановления Правительства РК о переносе выходных дней. Субботы и воскресенья формула учитывает сама.</t>
        </is>
      </c>
    </row>
    <row r="17">
      <c r="A17" s="5" t="n">
        <v>6</v>
      </c>
      <c r="B17" s="4" t="inlineStr">
        <is>
          <t>На листе «Сводная» поставьте дату отчёта в ячейку C3. Для ежедневной работы впишите туда =СЕГОДНЯ().</t>
        </is>
      </c>
    </row>
    <row r="18">
      <c r="A18" s="5" t="n">
        <v>7</v>
      </c>
      <c r="B18" s="4" t="inlineStr">
        <is>
          <t>Раз в месяц сверяйте итог «Сводной» с оборотно-сальдовой ведомостью по счёту 1210 в 1С за вычетом авансов. Не сходится — ищите пропущенную отгрузку или оплату, разнесённую не на тот документ.</t>
        </is>
      </c>
    </row>
    <row r="19">
      <c r="B19" s="4" t="inlineStr"/>
    </row>
    <row r="20">
      <c r="A20" s="3" t="inlineStr">
        <is>
          <t>Где таблица перестаёт справляться</t>
        </is>
      </c>
    </row>
    <row r="21">
      <c r="A21" s="5" t="inlineStr">
        <is>
          <t>—</t>
        </is>
      </c>
      <c r="B21" s="4" t="inlineStr">
        <is>
          <t>Оплату без номера документа и переплату нужно разносить руками. Аванс под будущую поставку таблица видит только как нераспределённую оплату.</t>
        </is>
      </c>
    </row>
    <row r="22">
      <c r="A22" s="5" t="inlineStr">
        <is>
          <t>—</t>
        </is>
      </c>
      <c r="B22" s="4" t="inlineStr">
        <is>
          <t>Таблица верна на тот день, когда в неё внесли последние оплаты. Когда клиентов с отсрочкой больше пары десятков, удобнее брать долги из 1С автоматически.</t>
        </is>
      </c>
    </row>
    <row r="23">
      <c r="A23" s="5" t="inlineStr">
        <is>
          <t>—</t>
        </is>
      </c>
      <c r="B23" s="4" t="inlineStr">
        <is>
          <t>Для импорта в кабинет debitorka.kz нужны пять колонок: контрагент, БИН/ИИН, сумма долга (остаток), срок оплаты и номер документа. Остаток и срок берите из «Отгрузок», БИН — из «Клиентов».</t>
        </is>
      </c>
    </row>
    <row r="24">
      <c r="B24" s="4" t="inlineStr"/>
    </row>
    <row r="25">
      <c r="B25" s="4" t="inlineStr">
        <is>
          <t>Данные в шаблоне демонстрационные. Шаблон — рабочий инструмент, а не форма, установленная законом.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19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15" customWidth="1" min="3" max="3"/>
    <col width="14" customWidth="1" min="4" max="4"/>
    <col width="16" customWidth="1" min="5" max="5"/>
    <col width="12" customWidth="1" min="6" max="6"/>
    <col width="12" customWidth="1" min="7" max="7"/>
    <col width="16" customWidth="1" min="8" max="8"/>
    <col width="14" customWidth="1" min="9" max="9"/>
    <col width="15" customWidth="1" min="10" max="10"/>
    <col width="16" customWidth="1" min="11" max="11"/>
  </cols>
  <sheetData>
    <row r="1">
      <c r="A1" s="1" t="inlineStr">
        <is>
          <t>Сводная: долг по клиентам и старение</t>
        </is>
      </c>
    </row>
    <row r="2">
      <c r="A2" s="2" t="inlineStr">
        <is>
          <t>Дни просрочки считаются от срока оплаты, а не от даты отгрузки. Поменяйте дату отчёта в C3 — пересчитается вся книга.</t>
        </is>
      </c>
    </row>
    <row r="3">
      <c r="B3" s="5" t="inlineStr">
        <is>
          <t>Дата отчёта</t>
        </is>
      </c>
      <c r="C3" s="6" t="n">
        <v>46294</v>
      </c>
      <c r="D3" s="2" t="inlineStr">
        <is>
          <t>← поставьте свою дату или =СЕГОДНЯ()</t>
        </is>
      </c>
    </row>
    <row r="5" ht="30" customHeight="1">
      <c r="B5" s="7" t="inlineStr">
        <is>
          <t>Корзина</t>
        </is>
      </c>
      <c r="C5" s="7" t="inlineStr">
        <is>
          <t>Дней просрочки</t>
        </is>
      </c>
      <c r="D5" s="7" t="inlineStr">
        <is>
          <t>Документов</t>
        </is>
      </c>
      <c r="E5" s="7" t="inlineStr">
        <is>
          <t>Сумма, ₸</t>
        </is>
      </c>
      <c r="F5" s="7" t="inlineStr">
        <is>
          <t>Доля в долге</t>
        </is>
      </c>
    </row>
    <row r="6">
      <c r="B6" s="8" t="inlineStr">
        <is>
          <t>Не просрочено</t>
        </is>
      </c>
      <c r="C6" s="8" t="inlineStr">
        <is>
          <t>срок не наступил</t>
        </is>
      </c>
      <c r="D6" s="8">
        <f>COUNTIFS('Отгрузки'!$K$6:$K$505,"не просрочено")</f>
        <v/>
      </c>
      <c r="E6" s="9">
        <f>SUMIFS('Отгрузки'!$I$6:$I$505,'Отгрузки'!$K$6:$K$505,"не просрочено")</f>
        <v/>
      </c>
      <c r="F6" s="10">
        <f>IF($E$12=0,"",E6/$E$12)</f>
        <v/>
      </c>
    </row>
    <row r="7">
      <c r="B7" s="8" t="inlineStr">
        <is>
          <t>0–30</t>
        </is>
      </c>
      <c r="C7" s="8" t="inlineStr">
        <is>
          <t>1–30</t>
        </is>
      </c>
      <c r="D7" s="8">
        <f>COUNTIFS('Отгрузки'!$K$6:$K$505,"0–30")</f>
        <v/>
      </c>
      <c r="E7" s="9">
        <f>SUMIFS('Отгрузки'!$I$6:$I$505,'Отгрузки'!$K$6:$K$505,"0–30")</f>
        <v/>
      </c>
      <c r="F7" s="10">
        <f>IF($E$12=0,"",E7/$E$12)</f>
        <v/>
      </c>
    </row>
    <row r="8">
      <c r="B8" s="8" t="inlineStr">
        <is>
          <t>31–60</t>
        </is>
      </c>
      <c r="C8" s="8" t="inlineStr">
        <is>
          <t>31–60</t>
        </is>
      </c>
      <c r="D8" s="8">
        <f>COUNTIFS('Отгрузки'!$K$6:$K$505,"31–60")</f>
        <v/>
      </c>
      <c r="E8" s="9">
        <f>SUMIFS('Отгрузки'!$I$6:$I$505,'Отгрузки'!$K$6:$K$505,"31–60")</f>
        <v/>
      </c>
      <c r="F8" s="10">
        <f>IF($E$12=0,"",E8/$E$12)</f>
        <v/>
      </c>
    </row>
    <row r="9">
      <c r="B9" s="8" t="inlineStr">
        <is>
          <t>61–90</t>
        </is>
      </c>
      <c r="C9" s="8" t="inlineStr">
        <is>
          <t>61–90</t>
        </is>
      </c>
      <c r="D9" s="8">
        <f>COUNTIFS('Отгрузки'!$K$6:$K$505,"61–90")</f>
        <v/>
      </c>
      <c r="E9" s="9">
        <f>SUMIFS('Отгрузки'!$I$6:$I$505,'Отгрузки'!$K$6:$K$505,"61–90")</f>
        <v/>
      </c>
      <c r="F9" s="10">
        <f>IF($E$12=0,"",E9/$E$12)</f>
        <v/>
      </c>
    </row>
    <row r="10">
      <c r="B10" s="8" t="inlineStr">
        <is>
          <t>90+</t>
        </is>
      </c>
      <c r="C10" s="8" t="inlineStr">
        <is>
          <t>больше 90</t>
        </is>
      </c>
      <c r="D10" s="8">
        <f>COUNTIFS('Отгрузки'!$K$6:$K$505,"90+")</f>
        <v/>
      </c>
      <c r="E10" s="9">
        <f>SUMIFS('Отгрузки'!$I$6:$I$505,'Отгрузки'!$K$6:$K$505,"90+")</f>
        <v/>
      </c>
      <c r="F10" s="10">
        <f>IF($E$12=0,"",E10/$E$12)</f>
        <v/>
      </c>
    </row>
    <row r="11">
      <c r="B11" s="8" t="inlineStr">
        <is>
          <t>Без срока оплаты</t>
        </is>
      </c>
      <c r="C11" s="8" t="inlineStr">
        <is>
          <t>—</t>
        </is>
      </c>
      <c r="D11" s="8">
        <f>COUNTIFS('Отгрузки'!$K$6:$K$505,"без срока")</f>
        <v/>
      </c>
      <c r="E11" s="9">
        <f>SUMIFS('Отгрузки'!$I$6:$I$505,'Отгрузки'!$K$6:$K$505,"без срока")</f>
        <v/>
      </c>
      <c r="F11" s="10">
        <f>IF($E$12=0,"",E11/$E$12)</f>
        <v/>
      </c>
    </row>
    <row r="12">
      <c r="B12" s="5" t="inlineStr">
        <is>
          <t>Итого долг по документам</t>
        </is>
      </c>
      <c r="D12" s="5">
        <f>SUM(D6:D11)</f>
        <v/>
      </c>
      <c r="E12" s="11">
        <f>SUM(E6:E11)</f>
        <v/>
      </c>
      <c r="F12" s="12">
        <f>IF($E$12=0,"",E12/$E$12)</f>
        <v/>
      </c>
    </row>
    <row r="13">
      <c r="B13" s="5" t="inlineStr">
        <is>
          <t>Просрочено всего (0–30 … 90+)</t>
        </is>
      </c>
      <c r="D13" s="5">
        <f>SUM(D7:D10)</f>
        <v/>
      </c>
      <c r="E13" s="11">
        <f>SUM(E7:E10)</f>
        <v/>
      </c>
      <c r="F13" s="12">
        <f>IF($E$12=0,"",E13/$E$12)</f>
        <v/>
      </c>
    </row>
    <row r="14">
      <c r="B14" s="8" t="inlineStr">
        <is>
          <t>Оплаты без документа (не разнесены)</t>
        </is>
      </c>
      <c r="D14">
        <f>COUNTIFS('Оплаты'!$D$6:$D$505,"&lt;&gt;",'Оплаты'!$C$6:$C$505,"")</f>
        <v/>
      </c>
      <c r="E14" s="13">
        <f>SUMIFS('Оплаты'!$D$6:$D$505,'Оплаты'!$C$6:$C$505,"")</f>
        <v/>
      </c>
    </row>
    <row r="15">
      <c r="B15" s="5" t="inlineStr">
        <is>
          <t>Долг за вычетом неразнесённых оплат</t>
        </is>
      </c>
      <c r="E15" s="11">
        <f>E12-E14</f>
        <v/>
      </c>
    </row>
    <row r="16">
      <c r="B16" s="2" t="inlineStr">
        <is>
          <t>Сверьте E15 с сальдо по счёту 1210 в 1С за вычетом авансов на ту же дату.</t>
        </is>
      </c>
    </row>
    <row r="18">
      <c r="A18" s="3" t="inlineStr">
        <is>
          <t>Долг по клиентам</t>
        </is>
      </c>
      <c r="D18" s="2" t="inlineStr">
        <is>
          <t>Красным — долг сверх лимита, жёлтым — есть просрочка больше 90 дней.</t>
        </is>
      </c>
    </row>
    <row r="19" ht="30" customHeight="1">
      <c r="A19" s="7" t="inlineStr">
        <is>
          <t>Контрагент</t>
        </is>
      </c>
      <c r="B19" s="7" t="inlineStr">
        <is>
          <t>Долг, ₸</t>
        </is>
      </c>
      <c r="C19" s="7" t="inlineStr">
        <is>
          <t>Просрочено, ₸</t>
        </is>
      </c>
      <c r="D19" s="7" t="inlineStr">
        <is>
          <t>0–30</t>
        </is>
      </c>
      <c r="E19" s="7" t="inlineStr">
        <is>
          <t>31–60</t>
        </is>
      </c>
      <c r="F19" s="7" t="inlineStr">
        <is>
          <t>61–90</t>
        </is>
      </c>
      <c r="G19" s="7" t="inlineStr">
        <is>
          <t>90+</t>
        </is>
      </c>
      <c r="H19" s="7" t="inlineStr">
        <is>
          <t>Не разнесено оплат, ₸</t>
        </is>
      </c>
      <c r="I19" s="7" t="inlineStr">
        <is>
          <t>Лимит, ₸</t>
        </is>
      </c>
      <c r="J19" s="7" t="inlineStr">
        <is>
          <t>Сверх лимита, ₸</t>
        </is>
      </c>
      <c r="K19" s="7" t="inlineStr">
        <is>
          <t>Ответственный</t>
        </is>
      </c>
    </row>
    <row r="20">
      <c r="A20" s="8">
        <f>IF('Клиенты'!$A6="","",'Клиенты'!$A6)</f>
        <v/>
      </c>
      <c r="B20" s="9">
        <f>IF($A20="","",SUMIFS('Отгрузки'!$I$6:$I$505,'Отгрузки'!$C$6:$C$505,$A20,'Отгрузки'!$I$6:$I$505,"&gt;0"))</f>
        <v/>
      </c>
      <c r="C20" s="9">
        <f>IF($A20="","",SUMIFS('Отгрузки'!$I$6:$I$505,'Отгрузки'!$C$6:$C$505,$A20,'Отгрузки'!$J$6:$J$505,"&gt;0"))</f>
        <v/>
      </c>
      <c r="D20" s="9">
        <f>IF($A20="","",SUMIFS('Отгрузки'!$I$6:$I$505,'Отгрузки'!$C$6:$C$505,$A20,'Отгрузки'!$K$6:$K$505,"0–30"))</f>
        <v/>
      </c>
      <c r="E20" s="9">
        <f>IF($A20="","",SUMIFS('Отгрузки'!$I$6:$I$505,'Отгрузки'!$C$6:$C$505,$A20,'Отгрузки'!$K$6:$K$505,"31–60"))</f>
        <v/>
      </c>
      <c r="F20" s="9">
        <f>IF($A20="","",SUMIFS('Отгрузки'!$I$6:$I$505,'Отгрузки'!$C$6:$C$505,$A20,'Отгрузки'!$K$6:$K$505,"61–90"))</f>
        <v/>
      </c>
      <c r="G20" s="9">
        <f>IF($A20="","",SUMIFS('Отгрузки'!$I$6:$I$505,'Отгрузки'!$C$6:$C$505,$A20,'Отгрузки'!$K$6:$K$505,"90+"))</f>
        <v/>
      </c>
      <c r="H20" s="9">
        <f>IF($A20="","",SUMIFS('Оплаты'!$D$6:$D$505,'Оплаты'!$B$6:$B$505,$A20,'Оплаты'!$C$6:$C$505,""))</f>
        <v/>
      </c>
      <c r="I20" s="9">
        <f>IF(OR($A20="",'Клиенты'!$D6=""),"",'Клиенты'!$D6)</f>
        <v/>
      </c>
      <c r="J20" s="9">
        <f>IF(OR($A20="",$I20=""),"",MAX(0,$B20-$H20-$I20))</f>
        <v/>
      </c>
      <c r="K20" s="8">
        <f>IF(OR($A20="",'Клиенты'!$E6=""),"",'Клиенты'!$E6)</f>
        <v/>
      </c>
    </row>
    <row r="21">
      <c r="A21" s="8">
        <f>IF('Клиенты'!$A7="","",'Клиенты'!$A7)</f>
        <v/>
      </c>
      <c r="B21" s="9">
        <f>IF($A21="","",SUMIFS('Отгрузки'!$I$6:$I$505,'Отгрузки'!$C$6:$C$505,$A21,'Отгрузки'!$I$6:$I$505,"&gt;0"))</f>
        <v/>
      </c>
      <c r="C21" s="9">
        <f>IF($A21="","",SUMIFS('Отгрузки'!$I$6:$I$505,'Отгрузки'!$C$6:$C$505,$A21,'Отгрузки'!$J$6:$J$505,"&gt;0"))</f>
        <v/>
      </c>
      <c r="D21" s="9">
        <f>IF($A21="","",SUMIFS('Отгрузки'!$I$6:$I$505,'Отгрузки'!$C$6:$C$505,$A21,'Отгрузки'!$K$6:$K$505,"0–30"))</f>
        <v/>
      </c>
      <c r="E21" s="9">
        <f>IF($A21="","",SUMIFS('Отгрузки'!$I$6:$I$505,'Отгрузки'!$C$6:$C$505,$A21,'Отгрузки'!$K$6:$K$505,"31–60"))</f>
        <v/>
      </c>
      <c r="F21" s="9">
        <f>IF($A21="","",SUMIFS('Отгрузки'!$I$6:$I$505,'Отгрузки'!$C$6:$C$505,$A21,'Отгрузки'!$K$6:$K$505,"61–90"))</f>
        <v/>
      </c>
      <c r="G21" s="9">
        <f>IF($A21="","",SUMIFS('Отгрузки'!$I$6:$I$505,'Отгрузки'!$C$6:$C$505,$A21,'Отгрузки'!$K$6:$K$505,"90+"))</f>
        <v/>
      </c>
      <c r="H21" s="9">
        <f>IF($A21="","",SUMIFS('Оплаты'!$D$6:$D$505,'Оплаты'!$B$6:$B$505,$A21,'Оплаты'!$C$6:$C$505,""))</f>
        <v/>
      </c>
      <c r="I21" s="9">
        <f>IF(OR($A21="",'Клиенты'!$D7=""),"",'Клиенты'!$D7)</f>
        <v/>
      </c>
      <c r="J21" s="9">
        <f>IF(OR($A21="",$I21=""),"",MAX(0,$B21-$H21-$I21))</f>
        <v/>
      </c>
      <c r="K21" s="8">
        <f>IF(OR($A21="",'Клиенты'!$E7=""),"",'Клиенты'!$E7)</f>
        <v/>
      </c>
    </row>
    <row r="22">
      <c r="A22" s="8">
        <f>IF('Клиенты'!$A8="","",'Клиенты'!$A8)</f>
        <v/>
      </c>
      <c r="B22" s="9">
        <f>IF($A22="","",SUMIFS('Отгрузки'!$I$6:$I$505,'Отгрузки'!$C$6:$C$505,$A22,'Отгрузки'!$I$6:$I$505,"&gt;0"))</f>
        <v/>
      </c>
      <c r="C22" s="9">
        <f>IF($A22="","",SUMIFS('Отгрузки'!$I$6:$I$505,'Отгрузки'!$C$6:$C$505,$A22,'Отгрузки'!$J$6:$J$505,"&gt;0"))</f>
        <v/>
      </c>
      <c r="D22" s="9">
        <f>IF($A22="","",SUMIFS('Отгрузки'!$I$6:$I$505,'Отгрузки'!$C$6:$C$505,$A22,'Отгрузки'!$K$6:$K$505,"0–30"))</f>
        <v/>
      </c>
      <c r="E22" s="9">
        <f>IF($A22="","",SUMIFS('Отгрузки'!$I$6:$I$505,'Отгрузки'!$C$6:$C$505,$A22,'Отгрузки'!$K$6:$K$505,"31–60"))</f>
        <v/>
      </c>
      <c r="F22" s="9">
        <f>IF($A22="","",SUMIFS('Отгрузки'!$I$6:$I$505,'Отгрузки'!$C$6:$C$505,$A22,'Отгрузки'!$K$6:$K$505,"61–90"))</f>
        <v/>
      </c>
      <c r="G22" s="9">
        <f>IF($A22="","",SUMIFS('Отгрузки'!$I$6:$I$505,'Отгрузки'!$C$6:$C$505,$A22,'Отгрузки'!$K$6:$K$505,"90+"))</f>
        <v/>
      </c>
      <c r="H22" s="9">
        <f>IF($A22="","",SUMIFS('Оплаты'!$D$6:$D$505,'Оплаты'!$B$6:$B$505,$A22,'Оплаты'!$C$6:$C$505,""))</f>
        <v/>
      </c>
      <c r="I22" s="9">
        <f>IF(OR($A22="",'Клиенты'!$D8=""),"",'Клиенты'!$D8)</f>
        <v/>
      </c>
      <c r="J22" s="9">
        <f>IF(OR($A22="",$I22=""),"",MAX(0,$B22-$H22-$I22))</f>
        <v/>
      </c>
      <c r="K22" s="8">
        <f>IF(OR($A22="",'Клиенты'!$E8=""),"",'Клиенты'!$E8)</f>
        <v/>
      </c>
    </row>
    <row r="23">
      <c r="A23" s="8">
        <f>IF('Клиенты'!$A9="","",'Клиенты'!$A9)</f>
        <v/>
      </c>
      <c r="B23" s="9">
        <f>IF($A23="","",SUMIFS('Отгрузки'!$I$6:$I$505,'Отгрузки'!$C$6:$C$505,$A23,'Отгрузки'!$I$6:$I$505,"&gt;0"))</f>
        <v/>
      </c>
      <c r="C23" s="9">
        <f>IF($A23="","",SUMIFS('Отгрузки'!$I$6:$I$505,'Отгрузки'!$C$6:$C$505,$A23,'Отгрузки'!$J$6:$J$505,"&gt;0"))</f>
        <v/>
      </c>
      <c r="D23" s="9">
        <f>IF($A23="","",SUMIFS('Отгрузки'!$I$6:$I$505,'Отгрузки'!$C$6:$C$505,$A23,'Отгрузки'!$K$6:$K$505,"0–30"))</f>
        <v/>
      </c>
      <c r="E23" s="9">
        <f>IF($A23="","",SUMIFS('Отгрузки'!$I$6:$I$505,'Отгрузки'!$C$6:$C$505,$A23,'Отгрузки'!$K$6:$K$505,"31–60"))</f>
        <v/>
      </c>
      <c r="F23" s="9">
        <f>IF($A23="","",SUMIFS('Отгрузки'!$I$6:$I$505,'Отгрузки'!$C$6:$C$505,$A23,'Отгрузки'!$K$6:$K$505,"61–90"))</f>
        <v/>
      </c>
      <c r="G23" s="9">
        <f>IF($A23="","",SUMIFS('Отгрузки'!$I$6:$I$505,'Отгрузки'!$C$6:$C$505,$A23,'Отгрузки'!$K$6:$K$505,"90+"))</f>
        <v/>
      </c>
      <c r="H23" s="9">
        <f>IF($A23="","",SUMIFS('Оплаты'!$D$6:$D$505,'Оплаты'!$B$6:$B$505,$A23,'Оплаты'!$C$6:$C$505,""))</f>
        <v/>
      </c>
      <c r="I23" s="9">
        <f>IF(OR($A23="",'Клиенты'!$D9=""),"",'Клиенты'!$D9)</f>
        <v/>
      </c>
      <c r="J23" s="9">
        <f>IF(OR($A23="",$I23=""),"",MAX(0,$B23-$H23-$I23))</f>
        <v/>
      </c>
      <c r="K23" s="8">
        <f>IF(OR($A23="",'Клиенты'!$E9=""),"",'Клиенты'!$E9)</f>
        <v/>
      </c>
    </row>
    <row r="24">
      <c r="A24" s="8">
        <f>IF('Клиенты'!$A10="","",'Клиенты'!$A10)</f>
        <v/>
      </c>
      <c r="B24" s="9">
        <f>IF($A24="","",SUMIFS('Отгрузки'!$I$6:$I$505,'Отгрузки'!$C$6:$C$505,$A24,'Отгрузки'!$I$6:$I$505,"&gt;0"))</f>
        <v/>
      </c>
      <c r="C24" s="9">
        <f>IF($A24="","",SUMIFS('Отгрузки'!$I$6:$I$505,'Отгрузки'!$C$6:$C$505,$A24,'Отгрузки'!$J$6:$J$505,"&gt;0"))</f>
        <v/>
      </c>
      <c r="D24" s="9">
        <f>IF($A24="","",SUMIFS('Отгрузки'!$I$6:$I$505,'Отгрузки'!$C$6:$C$505,$A24,'Отгрузки'!$K$6:$K$505,"0–30"))</f>
        <v/>
      </c>
      <c r="E24" s="9">
        <f>IF($A24="","",SUMIFS('Отгрузки'!$I$6:$I$505,'Отгрузки'!$C$6:$C$505,$A24,'Отгрузки'!$K$6:$K$505,"31–60"))</f>
        <v/>
      </c>
      <c r="F24" s="9">
        <f>IF($A24="","",SUMIFS('Отгрузки'!$I$6:$I$505,'Отгрузки'!$C$6:$C$505,$A24,'Отгрузки'!$K$6:$K$505,"61–90"))</f>
        <v/>
      </c>
      <c r="G24" s="9">
        <f>IF($A24="","",SUMIFS('Отгрузки'!$I$6:$I$505,'Отгрузки'!$C$6:$C$505,$A24,'Отгрузки'!$K$6:$K$505,"90+"))</f>
        <v/>
      </c>
      <c r="H24" s="9">
        <f>IF($A24="","",SUMIFS('Оплаты'!$D$6:$D$505,'Оплаты'!$B$6:$B$505,$A24,'Оплаты'!$C$6:$C$505,""))</f>
        <v/>
      </c>
      <c r="I24" s="9">
        <f>IF(OR($A24="",'Клиенты'!$D10=""),"",'Клиенты'!$D10)</f>
        <v/>
      </c>
      <c r="J24" s="9">
        <f>IF(OR($A24="",$I24=""),"",MAX(0,$B24-$H24-$I24))</f>
        <v/>
      </c>
      <c r="K24" s="8">
        <f>IF(OR($A24="",'Клиенты'!$E10=""),"",'Клиенты'!$E10)</f>
        <v/>
      </c>
    </row>
    <row r="25">
      <c r="A25" s="8">
        <f>IF('Клиенты'!$A11="","",'Клиенты'!$A11)</f>
        <v/>
      </c>
      <c r="B25" s="9">
        <f>IF($A25="","",SUMIFS('Отгрузки'!$I$6:$I$505,'Отгрузки'!$C$6:$C$505,$A25,'Отгрузки'!$I$6:$I$505,"&gt;0"))</f>
        <v/>
      </c>
      <c r="C25" s="9">
        <f>IF($A25="","",SUMIFS('Отгрузки'!$I$6:$I$505,'Отгрузки'!$C$6:$C$505,$A25,'Отгрузки'!$J$6:$J$505,"&gt;0"))</f>
        <v/>
      </c>
      <c r="D25" s="9">
        <f>IF($A25="","",SUMIFS('Отгрузки'!$I$6:$I$505,'Отгрузки'!$C$6:$C$505,$A25,'Отгрузки'!$K$6:$K$505,"0–30"))</f>
        <v/>
      </c>
      <c r="E25" s="9">
        <f>IF($A25="","",SUMIFS('Отгрузки'!$I$6:$I$505,'Отгрузки'!$C$6:$C$505,$A25,'Отгрузки'!$K$6:$K$505,"31–60"))</f>
        <v/>
      </c>
      <c r="F25" s="9">
        <f>IF($A25="","",SUMIFS('Отгрузки'!$I$6:$I$505,'Отгрузки'!$C$6:$C$505,$A25,'Отгрузки'!$K$6:$K$505,"61–90"))</f>
        <v/>
      </c>
      <c r="G25" s="9">
        <f>IF($A25="","",SUMIFS('Отгрузки'!$I$6:$I$505,'Отгрузки'!$C$6:$C$505,$A25,'Отгрузки'!$K$6:$K$505,"90+"))</f>
        <v/>
      </c>
      <c r="H25" s="9">
        <f>IF($A25="","",SUMIFS('Оплаты'!$D$6:$D$505,'Оплаты'!$B$6:$B$505,$A25,'Оплаты'!$C$6:$C$505,""))</f>
        <v/>
      </c>
      <c r="I25" s="9">
        <f>IF(OR($A25="",'Клиенты'!$D11=""),"",'Клиенты'!$D11)</f>
        <v/>
      </c>
      <c r="J25" s="9">
        <f>IF(OR($A25="",$I25=""),"",MAX(0,$B25-$H25-$I25))</f>
        <v/>
      </c>
      <c r="K25" s="8">
        <f>IF(OR($A25="",'Клиенты'!$E11=""),"",'Клиенты'!$E11)</f>
        <v/>
      </c>
    </row>
    <row r="26">
      <c r="A26" s="8">
        <f>IF('Клиенты'!$A12="","",'Клиенты'!$A12)</f>
        <v/>
      </c>
      <c r="B26" s="9">
        <f>IF($A26="","",SUMIFS('Отгрузки'!$I$6:$I$505,'Отгрузки'!$C$6:$C$505,$A26,'Отгрузки'!$I$6:$I$505,"&gt;0"))</f>
        <v/>
      </c>
      <c r="C26" s="9">
        <f>IF($A26="","",SUMIFS('Отгрузки'!$I$6:$I$505,'Отгрузки'!$C$6:$C$505,$A26,'Отгрузки'!$J$6:$J$505,"&gt;0"))</f>
        <v/>
      </c>
      <c r="D26" s="9">
        <f>IF($A26="","",SUMIFS('Отгрузки'!$I$6:$I$505,'Отгрузки'!$C$6:$C$505,$A26,'Отгрузки'!$K$6:$K$505,"0–30"))</f>
        <v/>
      </c>
      <c r="E26" s="9">
        <f>IF($A26="","",SUMIFS('Отгрузки'!$I$6:$I$505,'Отгрузки'!$C$6:$C$505,$A26,'Отгрузки'!$K$6:$K$505,"31–60"))</f>
        <v/>
      </c>
      <c r="F26" s="9">
        <f>IF($A26="","",SUMIFS('Отгрузки'!$I$6:$I$505,'Отгрузки'!$C$6:$C$505,$A26,'Отгрузки'!$K$6:$K$505,"61–90"))</f>
        <v/>
      </c>
      <c r="G26" s="9">
        <f>IF($A26="","",SUMIFS('Отгрузки'!$I$6:$I$505,'Отгрузки'!$C$6:$C$505,$A26,'Отгрузки'!$K$6:$K$505,"90+"))</f>
        <v/>
      </c>
      <c r="H26" s="9">
        <f>IF($A26="","",SUMIFS('Оплаты'!$D$6:$D$505,'Оплаты'!$B$6:$B$505,$A26,'Оплаты'!$C$6:$C$505,""))</f>
        <v/>
      </c>
      <c r="I26" s="9">
        <f>IF(OR($A26="",'Клиенты'!$D12=""),"",'Клиенты'!$D12)</f>
        <v/>
      </c>
      <c r="J26" s="9">
        <f>IF(OR($A26="",$I26=""),"",MAX(0,$B26-$H26-$I26))</f>
        <v/>
      </c>
      <c r="K26" s="8">
        <f>IF(OR($A26="",'Клиенты'!$E12=""),"",'Клиенты'!$E12)</f>
        <v/>
      </c>
    </row>
    <row r="27">
      <c r="A27" s="8">
        <f>IF('Клиенты'!$A13="","",'Клиенты'!$A13)</f>
        <v/>
      </c>
      <c r="B27" s="9">
        <f>IF($A27="","",SUMIFS('Отгрузки'!$I$6:$I$505,'Отгрузки'!$C$6:$C$505,$A27,'Отгрузки'!$I$6:$I$505,"&gt;0"))</f>
        <v/>
      </c>
      <c r="C27" s="9">
        <f>IF($A27="","",SUMIFS('Отгрузки'!$I$6:$I$505,'Отгрузки'!$C$6:$C$505,$A27,'Отгрузки'!$J$6:$J$505,"&gt;0"))</f>
        <v/>
      </c>
      <c r="D27" s="9">
        <f>IF($A27="","",SUMIFS('Отгрузки'!$I$6:$I$505,'Отгрузки'!$C$6:$C$505,$A27,'Отгрузки'!$K$6:$K$505,"0–30"))</f>
        <v/>
      </c>
      <c r="E27" s="9">
        <f>IF($A27="","",SUMIFS('Отгрузки'!$I$6:$I$505,'Отгрузки'!$C$6:$C$505,$A27,'Отгрузки'!$K$6:$K$505,"31–60"))</f>
        <v/>
      </c>
      <c r="F27" s="9">
        <f>IF($A27="","",SUMIFS('Отгрузки'!$I$6:$I$505,'Отгрузки'!$C$6:$C$505,$A27,'Отгрузки'!$K$6:$K$505,"61–90"))</f>
        <v/>
      </c>
      <c r="G27" s="9">
        <f>IF($A27="","",SUMIFS('Отгрузки'!$I$6:$I$505,'Отгрузки'!$C$6:$C$505,$A27,'Отгрузки'!$K$6:$K$505,"90+"))</f>
        <v/>
      </c>
      <c r="H27" s="9">
        <f>IF($A27="","",SUMIFS('Оплаты'!$D$6:$D$505,'Оплаты'!$B$6:$B$505,$A27,'Оплаты'!$C$6:$C$505,""))</f>
        <v/>
      </c>
      <c r="I27" s="9">
        <f>IF(OR($A27="",'Клиенты'!$D13=""),"",'Клиенты'!$D13)</f>
        <v/>
      </c>
      <c r="J27" s="9">
        <f>IF(OR($A27="",$I27=""),"",MAX(0,$B27-$H27-$I27))</f>
        <v/>
      </c>
      <c r="K27" s="8">
        <f>IF(OR($A27="",'Клиенты'!$E13=""),"",'Клиенты'!$E13)</f>
        <v/>
      </c>
    </row>
    <row r="28">
      <c r="A28" s="8">
        <f>IF('Клиенты'!$A14="","",'Клиенты'!$A14)</f>
        <v/>
      </c>
      <c r="B28" s="9">
        <f>IF($A28="","",SUMIFS('Отгрузки'!$I$6:$I$505,'Отгрузки'!$C$6:$C$505,$A28,'Отгрузки'!$I$6:$I$505,"&gt;0"))</f>
        <v/>
      </c>
      <c r="C28" s="9">
        <f>IF($A28="","",SUMIFS('Отгрузки'!$I$6:$I$505,'Отгрузки'!$C$6:$C$505,$A28,'Отгрузки'!$J$6:$J$505,"&gt;0"))</f>
        <v/>
      </c>
      <c r="D28" s="9">
        <f>IF($A28="","",SUMIFS('Отгрузки'!$I$6:$I$505,'Отгрузки'!$C$6:$C$505,$A28,'Отгрузки'!$K$6:$K$505,"0–30"))</f>
        <v/>
      </c>
      <c r="E28" s="9">
        <f>IF($A28="","",SUMIFS('Отгрузки'!$I$6:$I$505,'Отгрузки'!$C$6:$C$505,$A28,'Отгрузки'!$K$6:$K$505,"31–60"))</f>
        <v/>
      </c>
      <c r="F28" s="9">
        <f>IF($A28="","",SUMIFS('Отгрузки'!$I$6:$I$505,'Отгрузки'!$C$6:$C$505,$A28,'Отгрузки'!$K$6:$K$505,"61–90"))</f>
        <v/>
      </c>
      <c r="G28" s="9">
        <f>IF($A28="","",SUMIFS('Отгрузки'!$I$6:$I$505,'Отгрузки'!$C$6:$C$505,$A28,'Отгрузки'!$K$6:$K$505,"90+"))</f>
        <v/>
      </c>
      <c r="H28" s="9">
        <f>IF($A28="","",SUMIFS('Оплаты'!$D$6:$D$505,'Оплаты'!$B$6:$B$505,$A28,'Оплаты'!$C$6:$C$505,""))</f>
        <v/>
      </c>
      <c r="I28" s="9">
        <f>IF(OR($A28="",'Клиенты'!$D14=""),"",'Клиенты'!$D14)</f>
        <v/>
      </c>
      <c r="J28" s="9">
        <f>IF(OR($A28="",$I28=""),"",MAX(0,$B28-$H28-$I28))</f>
        <v/>
      </c>
      <c r="K28" s="8">
        <f>IF(OR($A28="",'Клиенты'!$E14=""),"",'Клиенты'!$E14)</f>
        <v/>
      </c>
    </row>
    <row r="29">
      <c r="A29" s="8">
        <f>IF('Клиенты'!$A15="","",'Клиенты'!$A15)</f>
        <v/>
      </c>
      <c r="B29" s="9">
        <f>IF($A29="","",SUMIFS('Отгрузки'!$I$6:$I$505,'Отгрузки'!$C$6:$C$505,$A29,'Отгрузки'!$I$6:$I$505,"&gt;0"))</f>
        <v/>
      </c>
      <c r="C29" s="9">
        <f>IF($A29="","",SUMIFS('Отгрузки'!$I$6:$I$505,'Отгрузки'!$C$6:$C$505,$A29,'Отгрузки'!$J$6:$J$505,"&gt;0"))</f>
        <v/>
      </c>
      <c r="D29" s="9">
        <f>IF($A29="","",SUMIFS('Отгрузки'!$I$6:$I$505,'Отгрузки'!$C$6:$C$505,$A29,'Отгрузки'!$K$6:$K$505,"0–30"))</f>
        <v/>
      </c>
      <c r="E29" s="9">
        <f>IF($A29="","",SUMIFS('Отгрузки'!$I$6:$I$505,'Отгрузки'!$C$6:$C$505,$A29,'Отгрузки'!$K$6:$K$505,"31–60"))</f>
        <v/>
      </c>
      <c r="F29" s="9">
        <f>IF($A29="","",SUMIFS('Отгрузки'!$I$6:$I$505,'Отгрузки'!$C$6:$C$505,$A29,'Отгрузки'!$K$6:$K$505,"61–90"))</f>
        <v/>
      </c>
      <c r="G29" s="9">
        <f>IF($A29="","",SUMIFS('Отгрузки'!$I$6:$I$505,'Отгрузки'!$C$6:$C$505,$A29,'Отгрузки'!$K$6:$K$505,"90+"))</f>
        <v/>
      </c>
      <c r="H29" s="9">
        <f>IF($A29="","",SUMIFS('Оплаты'!$D$6:$D$505,'Оплаты'!$B$6:$B$505,$A29,'Оплаты'!$C$6:$C$505,""))</f>
        <v/>
      </c>
      <c r="I29" s="9">
        <f>IF(OR($A29="",'Клиенты'!$D15=""),"",'Клиенты'!$D15)</f>
        <v/>
      </c>
      <c r="J29" s="9">
        <f>IF(OR($A29="",$I29=""),"",MAX(0,$B29-$H29-$I29))</f>
        <v/>
      </c>
      <c r="K29" s="8">
        <f>IF(OR($A29="",'Клиенты'!$E15=""),"",'Клиенты'!$E15)</f>
        <v/>
      </c>
    </row>
    <row r="30">
      <c r="A30" s="8">
        <f>IF('Клиенты'!$A16="","",'Клиенты'!$A16)</f>
        <v/>
      </c>
      <c r="B30" s="9">
        <f>IF($A30="","",SUMIFS('Отгрузки'!$I$6:$I$505,'Отгрузки'!$C$6:$C$505,$A30,'Отгрузки'!$I$6:$I$505,"&gt;0"))</f>
        <v/>
      </c>
      <c r="C30" s="9">
        <f>IF($A30="","",SUMIFS('Отгрузки'!$I$6:$I$505,'Отгрузки'!$C$6:$C$505,$A30,'Отгрузки'!$J$6:$J$505,"&gt;0"))</f>
        <v/>
      </c>
      <c r="D30" s="9">
        <f>IF($A30="","",SUMIFS('Отгрузки'!$I$6:$I$505,'Отгрузки'!$C$6:$C$505,$A30,'Отгрузки'!$K$6:$K$505,"0–30"))</f>
        <v/>
      </c>
      <c r="E30" s="9">
        <f>IF($A30="","",SUMIFS('Отгрузки'!$I$6:$I$505,'Отгрузки'!$C$6:$C$505,$A30,'Отгрузки'!$K$6:$K$505,"31–60"))</f>
        <v/>
      </c>
      <c r="F30" s="9">
        <f>IF($A30="","",SUMIFS('Отгрузки'!$I$6:$I$505,'Отгрузки'!$C$6:$C$505,$A30,'Отгрузки'!$K$6:$K$505,"61–90"))</f>
        <v/>
      </c>
      <c r="G30" s="9">
        <f>IF($A30="","",SUMIFS('Отгрузки'!$I$6:$I$505,'Отгрузки'!$C$6:$C$505,$A30,'Отгрузки'!$K$6:$K$505,"90+"))</f>
        <v/>
      </c>
      <c r="H30" s="9">
        <f>IF($A30="","",SUMIFS('Оплаты'!$D$6:$D$505,'Оплаты'!$B$6:$B$505,$A30,'Оплаты'!$C$6:$C$505,""))</f>
        <v/>
      </c>
      <c r="I30" s="9">
        <f>IF(OR($A30="",'Клиенты'!$D16=""),"",'Клиенты'!$D16)</f>
        <v/>
      </c>
      <c r="J30" s="9">
        <f>IF(OR($A30="",$I30=""),"",MAX(0,$B30-$H30-$I30))</f>
        <v/>
      </c>
      <c r="K30" s="8">
        <f>IF(OR($A30="",'Клиенты'!$E16=""),"",'Клиенты'!$E16)</f>
        <v/>
      </c>
    </row>
    <row r="31">
      <c r="A31" s="8">
        <f>IF('Клиенты'!$A17="","",'Клиенты'!$A17)</f>
        <v/>
      </c>
      <c r="B31" s="9">
        <f>IF($A31="","",SUMIFS('Отгрузки'!$I$6:$I$505,'Отгрузки'!$C$6:$C$505,$A31,'Отгрузки'!$I$6:$I$505,"&gt;0"))</f>
        <v/>
      </c>
      <c r="C31" s="9">
        <f>IF($A31="","",SUMIFS('Отгрузки'!$I$6:$I$505,'Отгрузки'!$C$6:$C$505,$A31,'Отгрузки'!$J$6:$J$505,"&gt;0"))</f>
        <v/>
      </c>
      <c r="D31" s="9">
        <f>IF($A31="","",SUMIFS('Отгрузки'!$I$6:$I$505,'Отгрузки'!$C$6:$C$505,$A31,'Отгрузки'!$K$6:$K$505,"0–30"))</f>
        <v/>
      </c>
      <c r="E31" s="9">
        <f>IF($A31="","",SUMIFS('Отгрузки'!$I$6:$I$505,'Отгрузки'!$C$6:$C$505,$A31,'Отгрузки'!$K$6:$K$505,"31–60"))</f>
        <v/>
      </c>
      <c r="F31" s="9">
        <f>IF($A31="","",SUMIFS('Отгрузки'!$I$6:$I$505,'Отгрузки'!$C$6:$C$505,$A31,'Отгрузки'!$K$6:$K$505,"61–90"))</f>
        <v/>
      </c>
      <c r="G31" s="9">
        <f>IF($A31="","",SUMIFS('Отгрузки'!$I$6:$I$505,'Отгрузки'!$C$6:$C$505,$A31,'Отгрузки'!$K$6:$K$505,"90+"))</f>
        <v/>
      </c>
      <c r="H31" s="9">
        <f>IF($A31="","",SUMIFS('Оплаты'!$D$6:$D$505,'Оплаты'!$B$6:$B$505,$A31,'Оплаты'!$C$6:$C$505,""))</f>
        <v/>
      </c>
      <c r="I31" s="9">
        <f>IF(OR($A31="",'Клиенты'!$D17=""),"",'Клиенты'!$D17)</f>
        <v/>
      </c>
      <c r="J31" s="9">
        <f>IF(OR($A31="",$I31=""),"",MAX(0,$B31-$H31-$I31))</f>
        <v/>
      </c>
      <c r="K31" s="8">
        <f>IF(OR($A31="",'Клиенты'!$E17=""),"",'Клиенты'!$E17)</f>
        <v/>
      </c>
    </row>
    <row r="32">
      <c r="A32" s="8">
        <f>IF('Клиенты'!$A18="","",'Клиенты'!$A18)</f>
        <v/>
      </c>
      <c r="B32" s="9">
        <f>IF($A32="","",SUMIFS('Отгрузки'!$I$6:$I$505,'Отгрузки'!$C$6:$C$505,$A32,'Отгрузки'!$I$6:$I$505,"&gt;0"))</f>
        <v/>
      </c>
      <c r="C32" s="9">
        <f>IF($A32="","",SUMIFS('Отгрузки'!$I$6:$I$505,'Отгрузки'!$C$6:$C$505,$A32,'Отгрузки'!$J$6:$J$505,"&gt;0"))</f>
        <v/>
      </c>
      <c r="D32" s="9">
        <f>IF($A32="","",SUMIFS('Отгрузки'!$I$6:$I$505,'Отгрузки'!$C$6:$C$505,$A32,'Отгрузки'!$K$6:$K$505,"0–30"))</f>
        <v/>
      </c>
      <c r="E32" s="9">
        <f>IF($A32="","",SUMIFS('Отгрузки'!$I$6:$I$505,'Отгрузки'!$C$6:$C$505,$A32,'Отгрузки'!$K$6:$K$505,"31–60"))</f>
        <v/>
      </c>
      <c r="F32" s="9">
        <f>IF($A32="","",SUMIFS('Отгрузки'!$I$6:$I$505,'Отгрузки'!$C$6:$C$505,$A32,'Отгрузки'!$K$6:$K$505,"61–90"))</f>
        <v/>
      </c>
      <c r="G32" s="9">
        <f>IF($A32="","",SUMIFS('Отгрузки'!$I$6:$I$505,'Отгрузки'!$C$6:$C$505,$A32,'Отгрузки'!$K$6:$K$505,"90+"))</f>
        <v/>
      </c>
      <c r="H32" s="9">
        <f>IF($A32="","",SUMIFS('Оплаты'!$D$6:$D$505,'Оплаты'!$B$6:$B$505,$A32,'Оплаты'!$C$6:$C$505,""))</f>
        <v/>
      </c>
      <c r="I32" s="9">
        <f>IF(OR($A32="",'Клиенты'!$D18=""),"",'Клиенты'!$D18)</f>
        <v/>
      </c>
      <c r="J32" s="9">
        <f>IF(OR($A32="",$I32=""),"",MAX(0,$B32-$H32-$I32))</f>
        <v/>
      </c>
      <c r="K32" s="8">
        <f>IF(OR($A32="",'Клиенты'!$E18=""),"",'Клиенты'!$E18)</f>
        <v/>
      </c>
    </row>
    <row r="33">
      <c r="A33" s="8">
        <f>IF('Клиенты'!$A19="","",'Клиенты'!$A19)</f>
        <v/>
      </c>
      <c r="B33" s="9">
        <f>IF($A33="","",SUMIFS('Отгрузки'!$I$6:$I$505,'Отгрузки'!$C$6:$C$505,$A33,'Отгрузки'!$I$6:$I$505,"&gt;0"))</f>
        <v/>
      </c>
      <c r="C33" s="9">
        <f>IF($A33="","",SUMIFS('Отгрузки'!$I$6:$I$505,'Отгрузки'!$C$6:$C$505,$A33,'Отгрузки'!$J$6:$J$505,"&gt;0"))</f>
        <v/>
      </c>
      <c r="D33" s="9">
        <f>IF($A33="","",SUMIFS('Отгрузки'!$I$6:$I$505,'Отгрузки'!$C$6:$C$505,$A33,'Отгрузки'!$K$6:$K$505,"0–30"))</f>
        <v/>
      </c>
      <c r="E33" s="9">
        <f>IF($A33="","",SUMIFS('Отгрузки'!$I$6:$I$505,'Отгрузки'!$C$6:$C$505,$A33,'Отгрузки'!$K$6:$K$505,"31–60"))</f>
        <v/>
      </c>
      <c r="F33" s="9">
        <f>IF($A33="","",SUMIFS('Отгрузки'!$I$6:$I$505,'Отгрузки'!$C$6:$C$505,$A33,'Отгрузки'!$K$6:$K$505,"61–90"))</f>
        <v/>
      </c>
      <c r="G33" s="9">
        <f>IF($A33="","",SUMIFS('Отгрузки'!$I$6:$I$505,'Отгрузки'!$C$6:$C$505,$A33,'Отгрузки'!$K$6:$K$505,"90+"))</f>
        <v/>
      </c>
      <c r="H33" s="9">
        <f>IF($A33="","",SUMIFS('Оплаты'!$D$6:$D$505,'Оплаты'!$B$6:$B$505,$A33,'Оплаты'!$C$6:$C$505,""))</f>
        <v/>
      </c>
      <c r="I33" s="9">
        <f>IF(OR($A33="",'Клиенты'!$D19=""),"",'Клиенты'!$D19)</f>
        <v/>
      </c>
      <c r="J33" s="9">
        <f>IF(OR($A33="",$I33=""),"",MAX(0,$B33-$H33-$I33))</f>
        <v/>
      </c>
      <c r="K33" s="8">
        <f>IF(OR($A33="",'Клиенты'!$E19=""),"",'Клиенты'!$E19)</f>
        <v/>
      </c>
    </row>
    <row r="34">
      <c r="A34" s="8">
        <f>IF('Клиенты'!$A20="","",'Клиенты'!$A20)</f>
        <v/>
      </c>
      <c r="B34" s="9">
        <f>IF($A34="","",SUMIFS('Отгрузки'!$I$6:$I$505,'Отгрузки'!$C$6:$C$505,$A34,'Отгрузки'!$I$6:$I$505,"&gt;0"))</f>
        <v/>
      </c>
      <c r="C34" s="9">
        <f>IF($A34="","",SUMIFS('Отгрузки'!$I$6:$I$505,'Отгрузки'!$C$6:$C$505,$A34,'Отгрузки'!$J$6:$J$505,"&gt;0"))</f>
        <v/>
      </c>
      <c r="D34" s="9">
        <f>IF($A34="","",SUMIFS('Отгрузки'!$I$6:$I$505,'Отгрузки'!$C$6:$C$505,$A34,'Отгрузки'!$K$6:$K$505,"0–30"))</f>
        <v/>
      </c>
      <c r="E34" s="9">
        <f>IF($A34="","",SUMIFS('Отгрузки'!$I$6:$I$505,'Отгрузки'!$C$6:$C$505,$A34,'Отгрузки'!$K$6:$K$505,"31–60"))</f>
        <v/>
      </c>
      <c r="F34" s="9">
        <f>IF($A34="","",SUMIFS('Отгрузки'!$I$6:$I$505,'Отгрузки'!$C$6:$C$505,$A34,'Отгрузки'!$K$6:$K$505,"61–90"))</f>
        <v/>
      </c>
      <c r="G34" s="9">
        <f>IF($A34="","",SUMIFS('Отгрузки'!$I$6:$I$505,'Отгрузки'!$C$6:$C$505,$A34,'Отгрузки'!$K$6:$K$505,"90+"))</f>
        <v/>
      </c>
      <c r="H34" s="9">
        <f>IF($A34="","",SUMIFS('Оплаты'!$D$6:$D$505,'Оплаты'!$B$6:$B$505,$A34,'Оплаты'!$C$6:$C$505,""))</f>
        <v/>
      </c>
      <c r="I34" s="9">
        <f>IF(OR($A34="",'Клиенты'!$D20=""),"",'Клиенты'!$D20)</f>
        <v/>
      </c>
      <c r="J34" s="9">
        <f>IF(OR($A34="",$I34=""),"",MAX(0,$B34-$H34-$I34))</f>
        <v/>
      </c>
      <c r="K34" s="8">
        <f>IF(OR($A34="",'Клиенты'!$E20=""),"",'Клиенты'!$E20)</f>
        <v/>
      </c>
    </row>
    <row r="35">
      <c r="A35" s="8">
        <f>IF('Клиенты'!$A21="","",'Клиенты'!$A21)</f>
        <v/>
      </c>
      <c r="B35" s="9">
        <f>IF($A35="","",SUMIFS('Отгрузки'!$I$6:$I$505,'Отгрузки'!$C$6:$C$505,$A35,'Отгрузки'!$I$6:$I$505,"&gt;0"))</f>
        <v/>
      </c>
      <c r="C35" s="9">
        <f>IF($A35="","",SUMIFS('Отгрузки'!$I$6:$I$505,'Отгрузки'!$C$6:$C$505,$A35,'Отгрузки'!$J$6:$J$505,"&gt;0"))</f>
        <v/>
      </c>
      <c r="D35" s="9">
        <f>IF($A35="","",SUMIFS('Отгрузки'!$I$6:$I$505,'Отгрузки'!$C$6:$C$505,$A35,'Отгрузки'!$K$6:$K$505,"0–30"))</f>
        <v/>
      </c>
      <c r="E35" s="9">
        <f>IF($A35="","",SUMIFS('Отгрузки'!$I$6:$I$505,'Отгрузки'!$C$6:$C$505,$A35,'Отгрузки'!$K$6:$K$505,"31–60"))</f>
        <v/>
      </c>
      <c r="F35" s="9">
        <f>IF($A35="","",SUMIFS('Отгрузки'!$I$6:$I$505,'Отгрузки'!$C$6:$C$505,$A35,'Отгрузки'!$K$6:$K$505,"61–90"))</f>
        <v/>
      </c>
      <c r="G35" s="9">
        <f>IF($A35="","",SUMIFS('Отгрузки'!$I$6:$I$505,'Отгрузки'!$C$6:$C$505,$A35,'Отгрузки'!$K$6:$K$505,"90+"))</f>
        <v/>
      </c>
      <c r="H35" s="9">
        <f>IF($A35="","",SUMIFS('Оплаты'!$D$6:$D$505,'Оплаты'!$B$6:$B$505,$A35,'Оплаты'!$C$6:$C$505,""))</f>
        <v/>
      </c>
      <c r="I35" s="9">
        <f>IF(OR($A35="",'Клиенты'!$D21=""),"",'Клиенты'!$D21)</f>
        <v/>
      </c>
      <c r="J35" s="9">
        <f>IF(OR($A35="",$I35=""),"",MAX(0,$B35-$H35-$I35))</f>
        <v/>
      </c>
      <c r="K35" s="8">
        <f>IF(OR($A35="",'Клиенты'!$E21=""),"",'Клиенты'!$E21)</f>
        <v/>
      </c>
    </row>
    <row r="36">
      <c r="A36" s="8">
        <f>IF('Клиенты'!$A22="","",'Клиенты'!$A22)</f>
        <v/>
      </c>
      <c r="B36" s="9">
        <f>IF($A36="","",SUMIFS('Отгрузки'!$I$6:$I$505,'Отгрузки'!$C$6:$C$505,$A36,'Отгрузки'!$I$6:$I$505,"&gt;0"))</f>
        <v/>
      </c>
      <c r="C36" s="9">
        <f>IF($A36="","",SUMIFS('Отгрузки'!$I$6:$I$505,'Отгрузки'!$C$6:$C$505,$A36,'Отгрузки'!$J$6:$J$505,"&gt;0"))</f>
        <v/>
      </c>
      <c r="D36" s="9">
        <f>IF($A36="","",SUMIFS('Отгрузки'!$I$6:$I$505,'Отгрузки'!$C$6:$C$505,$A36,'Отгрузки'!$K$6:$K$505,"0–30"))</f>
        <v/>
      </c>
      <c r="E36" s="9">
        <f>IF($A36="","",SUMIFS('Отгрузки'!$I$6:$I$505,'Отгрузки'!$C$6:$C$505,$A36,'Отгрузки'!$K$6:$K$505,"31–60"))</f>
        <v/>
      </c>
      <c r="F36" s="9">
        <f>IF($A36="","",SUMIFS('Отгрузки'!$I$6:$I$505,'Отгрузки'!$C$6:$C$505,$A36,'Отгрузки'!$K$6:$K$505,"61–90"))</f>
        <v/>
      </c>
      <c r="G36" s="9">
        <f>IF($A36="","",SUMIFS('Отгрузки'!$I$6:$I$505,'Отгрузки'!$C$6:$C$505,$A36,'Отгрузки'!$K$6:$K$505,"90+"))</f>
        <v/>
      </c>
      <c r="H36" s="9">
        <f>IF($A36="","",SUMIFS('Оплаты'!$D$6:$D$505,'Оплаты'!$B$6:$B$505,$A36,'Оплаты'!$C$6:$C$505,""))</f>
        <v/>
      </c>
      <c r="I36" s="9">
        <f>IF(OR($A36="",'Клиенты'!$D22=""),"",'Клиенты'!$D22)</f>
        <v/>
      </c>
      <c r="J36" s="9">
        <f>IF(OR($A36="",$I36=""),"",MAX(0,$B36-$H36-$I36))</f>
        <v/>
      </c>
      <c r="K36" s="8">
        <f>IF(OR($A36="",'Клиенты'!$E22=""),"",'Клиенты'!$E22)</f>
        <v/>
      </c>
    </row>
    <row r="37">
      <c r="A37" s="8">
        <f>IF('Клиенты'!$A23="","",'Клиенты'!$A23)</f>
        <v/>
      </c>
      <c r="B37" s="9">
        <f>IF($A37="","",SUMIFS('Отгрузки'!$I$6:$I$505,'Отгрузки'!$C$6:$C$505,$A37,'Отгрузки'!$I$6:$I$505,"&gt;0"))</f>
        <v/>
      </c>
      <c r="C37" s="9">
        <f>IF($A37="","",SUMIFS('Отгрузки'!$I$6:$I$505,'Отгрузки'!$C$6:$C$505,$A37,'Отгрузки'!$J$6:$J$505,"&gt;0"))</f>
        <v/>
      </c>
      <c r="D37" s="9">
        <f>IF($A37="","",SUMIFS('Отгрузки'!$I$6:$I$505,'Отгрузки'!$C$6:$C$505,$A37,'Отгрузки'!$K$6:$K$505,"0–30"))</f>
        <v/>
      </c>
      <c r="E37" s="9">
        <f>IF($A37="","",SUMIFS('Отгрузки'!$I$6:$I$505,'Отгрузки'!$C$6:$C$505,$A37,'Отгрузки'!$K$6:$K$505,"31–60"))</f>
        <v/>
      </c>
      <c r="F37" s="9">
        <f>IF($A37="","",SUMIFS('Отгрузки'!$I$6:$I$505,'Отгрузки'!$C$6:$C$505,$A37,'Отгрузки'!$K$6:$K$505,"61–90"))</f>
        <v/>
      </c>
      <c r="G37" s="9">
        <f>IF($A37="","",SUMIFS('Отгрузки'!$I$6:$I$505,'Отгрузки'!$C$6:$C$505,$A37,'Отгрузки'!$K$6:$K$505,"90+"))</f>
        <v/>
      </c>
      <c r="H37" s="9">
        <f>IF($A37="","",SUMIFS('Оплаты'!$D$6:$D$505,'Оплаты'!$B$6:$B$505,$A37,'Оплаты'!$C$6:$C$505,""))</f>
        <v/>
      </c>
      <c r="I37" s="9">
        <f>IF(OR($A37="",'Клиенты'!$D23=""),"",'Клиенты'!$D23)</f>
        <v/>
      </c>
      <c r="J37" s="9">
        <f>IF(OR($A37="",$I37=""),"",MAX(0,$B37-$H37-$I37))</f>
        <v/>
      </c>
      <c r="K37" s="8">
        <f>IF(OR($A37="",'Клиенты'!$E23=""),"",'Клиенты'!$E23)</f>
        <v/>
      </c>
    </row>
    <row r="38">
      <c r="A38" s="8">
        <f>IF('Клиенты'!$A24="","",'Клиенты'!$A24)</f>
        <v/>
      </c>
      <c r="B38" s="9">
        <f>IF($A38="","",SUMIFS('Отгрузки'!$I$6:$I$505,'Отгрузки'!$C$6:$C$505,$A38,'Отгрузки'!$I$6:$I$505,"&gt;0"))</f>
        <v/>
      </c>
      <c r="C38" s="9">
        <f>IF($A38="","",SUMIFS('Отгрузки'!$I$6:$I$505,'Отгрузки'!$C$6:$C$505,$A38,'Отгрузки'!$J$6:$J$505,"&gt;0"))</f>
        <v/>
      </c>
      <c r="D38" s="9">
        <f>IF($A38="","",SUMIFS('Отгрузки'!$I$6:$I$505,'Отгрузки'!$C$6:$C$505,$A38,'Отгрузки'!$K$6:$K$505,"0–30"))</f>
        <v/>
      </c>
      <c r="E38" s="9">
        <f>IF($A38="","",SUMIFS('Отгрузки'!$I$6:$I$505,'Отгрузки'!$C$6:$C$505,$A38,'Отгрузки'!$K$6:$K$505,"31–60"))</f>
        <v/>
      </c>
      <c r="F38" s="9">
        <f>IF($A38="","",SUMIFS('Отгрузки'!$I$6:$I$505,'Отгрузки'!$C$6:$C$505,$A38,'Отгрузки'!$K$6:$K$505,"61–90"))</f>
        <v/>
      </c>
      <c r="G38" s="9">
        <f>IF($A38="","",SUMIFS('Отгрузки'!$I$6:$I$505,'Отгрузки'!$C$6:$C$505,$A38,'Отгрузки'!$K$6:$K$505,"90+"))</f>
        <v/>
      </c>
      <c r="H38" s="9">
        <f>IF($A38="","",SUMIFS('Оплаты'!$D$6:$D$505,'Оплаты'!$B$6:$B$505,$A38,'Оплаты'!$C$6:$C$505,""))</f>
        <v/>
      </c>
      <c r="I38" s="9">
        <f>IF(OR($A38="",'Клиенты'!$D24=""),"",'Клиенты'!$D24)</f>
        <v/>
      </c>
      <c r="J38" s="9">
        <f>IF(OR($A38="",$I38=""),"",MAX(0,$B38-$H38-$I38))</f>
        <v/>
      </c>
      <c r="K38" s="8">
        <f>IF(OR($A38="",'Клиенты'!$E24=""),"",'Клиенты'!$E24)</f>
        <v/>
      </c>
    </row>
    <row r="39">
      <c r="A39" s="8">
        <f>IF('Клиенты'!$A25="","",'Клиенты'!$A25)</f>
        <v/>
      </c>
      <c r="B39" s="9">
        <f>IF($A39="","",SUMIFS('Отгрузки'!$I$6:$I$505,'Отгрузки'!$C$6:$C$505,$A39,'Отгрузки'!$I$6:$I$505,"&gt;0"))</f>
        <v/>
      </c>
      <c r="C39" s="9">
        <f>IF($A39="","",SUMIFS('Отгрузки'!$I$6:$I$505,'Отгрузки'!$C$6:$C$505,$A39,'Отгрузки'!$J$6:$J$505,"&gt;0"))</f>
        <v/>
      </c>
      <c r="D39" s="9">
        <f>IF($A39="","",SUMIFS('Отгрузки'!$I$6:$I$505,'Отгрузки'!$C$6:$C$505,$A39,'Отгрузки'!$K$6:$K$505,"0–30"))</f>
        <v/>
      </c>
      <c r="E39" s="9">
        <f>IF($A39="","",SUMIFS('Отгрузки'!$I$6:$I$505,'Отгрузки'!$C$6:$C$505,$A39,'Отгрузки'!$K$6:$K$505,"31–60"))</f>
        <v/>
      </c>
      <c r="F39" s="9">
        <f>IF($A39="","",SUMIFS('Отгрузки'!$I$6:$I$505,'Отгрузки'!$C$6:$C$505,$A39,'Отгрузки'!$K$6:$K$505,"61–90"))</f>
        <v/>
      </c>
      <c r="G39" s="9">
        <f>IF($A39="","",SUMIFS('Отгрузки'!$I$6:$I$505,'Отгрузки'!$C$6:$C$505,$A39,'Отгрузки'!$K$6:$K$505,"90+"))</f>
        <v/>
      </c>
      <c r="H39" s="9">
        <f>IF($A39="","",SUMIFS('Оплаты'!$D$6:$D$505,'Оплаты'!$B$6:$B$505,$A39,'Оплаты'!$C$6:$C$505,""))</f>
        <v/>
      </c>
      <c r="I39" s="9">
        <f>IF(OR($A39="",'Клиенты'!$D25=""),"",'Клиенты'!$D25)</f>
        <v/>
      </c>
      <c r="J39" s="9">
        <f>IF(OR($A39="",$I39=""),"",MAX(0,$B39-$H39-$I39))</f>
        <v/>
      </c>
      <c r="K39" s="8">
        <f>IF(OR($A39="",'Клиенты'!$E25=""),"",'Клиенты'!$E25)</f>
        <v/>
      </c>
    </row>
    <row r="40">
      <c r="A40" s="8">
        <f>IF('Клиенты'!$A26="","",'Клиенты'!$A26)</f>
        <v/>
      </c>
      <c r="B40" s="9">
        <f>IF($A40="","",SUMIFS('Отгрузки'!$I$6:$I$505,'Отгрузки'!$C$6:$C$505,$A40,'Отгрузки'!$I$6:$I$505,"&gt;0"))</f>
        <v/>
      </c>
      <c r="C40" s="9">
        <f>IF($A40="","",SUMIFS('Отгрузки'!$I$6:$I$505,'Отгрузки'!$C$6:$C$505,$A40,'Отгрузки'!$J$6:$J$505,"&gt;0"))</f>
        <v/>
      </c>
      <c r="D40" s="9">
        <f>IF($A40="","",SUMIFS('Отгрузки'!$I$6:$I$505,'Отгрузки'!$C$6:$C$505,$A40,'Отгрузки'!$K$6:$K$505,"0–30"))</f>
        <v/>
      </c>
      <c r="E40" s="9">
        <f>IF($A40="","",SUMIFS('Отгрузки'!$I$6:$I$505,'Отгрузки'!$C$6:$C$505,$A40,'Отгрузки'!$K$6:$K$505,"31–60"))</f>
        <v/>
      </c>
      <c r="F40" s="9">
        <f>IF($A40="","",SUMIFS('Отгрузки'!$I$6:$I$505,'Отгрузки'!$C$6:$C$505,$A40,'Отгрузки'!$K$6:$K$505,"61–90"))</f>
        <v/>
      </c>
      <c r="G40" s="9">
        <f>IF($A40="","",SUMIFS('Отгрузки'!$I$6:$I$505,'Отгрузки'!$C$6:$C$505,$A40,'Отгрузки'!$K$6:$K$505,"90+"))</f>
        <v/>
      </c>
      <c r="H40" s="9">
        <f>IF($A40="","",SUMIFS('Оплаты'!$D$6:$D$505,'Оплаты'!$B$6:$B$505,$A40,'Оплаты'!$C$6:$C$505,""))</f>
        <v/>
      </c>
      <c r="I40" s="9">
        <f>IF(OR($A40="",'Клиенты'!$D26=""),"",'Клиенты'!$D26)</f>
        <v/>
      </c>
      <c r="J40" s="9">
        <f>IF(OR($A40="",$I40=""),"",MAX(0,$B40-$H40-$I40))</f>
        <v/>
      </c>
      <c r="K40" s="8">
        <f>IF(OR($A40="",'Клиенты'!$E26=""),"",'Клиенты'!$E26)</f>
        <v/>
      </c>
    </row>
    <row r="41">
      <c r="A41" s="8">
        <f>IF('Клиенты'!$A27="","",'Клиенты'!$A27)</f>
        <v/>
      </c>
      <c r="B41" s="9">
        <f>IF($A41="","",SUMIFS('Отгрузки'!$I$6:$I$505,'Отгрузки'!$C$6:$C$505,$A41,'Отгрузки'!$I$6:$I$505,"&gt;0"))</f>
        <v/>
      </c>
      <c r="C41" s="9">
        <f>IF($A41="","",SUMIFS('Отгрузки'!$I$6:$I$505,'Отгрузки'!$C$6:$C$505,$A41,'Отгрузки'!$J$6:$J$505,"&gt;0"))</f>
        <v/>
      </c>
      <c r="D41" s="9">
        <f>IF($A41="","",SUMIFS('Отгрузки'!$I$6:$I$505,'Отгрузки'!$C$6:$C$505,$A41,'Отгрузки'!$K$6:$K$505,"0–30"))</f>
        <v/>
      </c>
      <c r="E41" s="9">
        <f>IF($A41="","",SUMIFS('Отгрузки'!$I$6:$I$505,'Отгрузки'!$C$6:$C$505,$A41,'Отгрузки'!$K$6:$K$505,"31–60"))</f>
        <v/>
      </c>
      <c r="F41" s="9">
        <f>IF($A41="","",SUMIFS('Отгрузки'!$I$6:$I$505,'Отгрузки'!$C$6:$C$505,$A41,'Отгрузки'!$K$6:$K$505,"61–90"))</f>
        <v/>
      </c>
      <c r="G41" s="9">
        <f>IF($A41="","",SUMIFS('Отгрузки'!$I$6:$I$505,'Отгрузки'!$C$6:$C$505,$A41,'Отгрузки'!$K$6:$K$505,"90+"))</f>
        <v/>
      </c>
      <c r="H41" s="9">
        <f>IF($A41="","",SUMIFS('Оплаты'!$D$6:$D$505,'Оплаты'!$B$6:$B$505,$A41,'Оплаты'!$C$6:$C$505,""))</f>
        <v/>
      </c>
      <c r="I41" s="9">
        <f>IF(OR($A41="",'Клиенты'!$D27=""),"",'Клиенты'!$D27)</f>
        <v/>
      </c>
      <c r="J41" s="9">
        <f>IF(OR($A41="",$I41=""),"",MAX(0,$B41-$H41-$I41))</f>
        <v/>
      </c>
      <c r="K41" s="8">
        <f>IF(OR($A41="",'Клиенты'!$E27=""),"",'Клиенты'!$E27)</f>
        <v/>
      </c>
    </row>
    <row r="42">
      <c r="A42" s="8">
        <f>IF('Клиенты'!$A28="","",'Клиенты'!$A28)</f>
        <v/>
      </c>
      <c r="B42" s="9">
        <f>IF($A42="","",SUMIFS('Отгрузки'!$I$6:$I$505,'Отгрузки'!$C$6:$C$505,$A42,'Отгрузки'!$I$6:$I$505,"&gt;0"))</f>
        <v/>
      </c>
      <c r="C42" s="9">
        <f>IF($A42="","",SUMIFS('Отгрузки'!$I$6:$I$505,'Отгрузки'!$C$6:$C$505,$A42,'Отгрузки'!$J$6:$J$505,"&gt;0"))</f>
        <v/>
      </c>
      <c r="D42" s="9">
        <f>IF($A42="","",SUMIFS('Отгрузки'!$I$6:$I$505,'Отгрузки'!$C$6:$C$505,$A42,'Отгрузки'!$K$6:$K$505,"0–30"))</f>
        <v/>
      </c>
      <c r="E42" s="9">
        <f>IF($A42="","",SUMIFS('Отгрузки'!$I$6:$I$505,'Отгрузки'!$C$6:$C$505,$A42,'Отгрузки'!$K$6:$K$505,"31–60"))</f>
        <v/>
      </c>
      <c r="F42" s="9">
        <f>IF($A42="","",SUMIFS('Отгрузки'!$I$6:$I$505,'Отгрузки'!$C$6:$C$505,$A42,'Отгрузки'!$K$6:$K$505,"61–90"))</f>
        <v/>
      </c>
      <c r="G42" s="9">
        <f>IF($A42="","",SUMIFS('Отгрузки'!$I$6:$I$505,'Отгрузки'!$C$6:$C$505,$A42,'Отгрузки'!$K$6:$K$505,"90+"))</f>
        <v/>
      </c>
      <c r="H42" s="9">
        <f>IF($A42="","",SUMIFS('Оплаты'!$D$6:$D$505,'Оплаты'!$B$6:$B$505,$A42,'Оплаты'!$C$6:$C$505,""))</f>
        <v/>
      </c>
      <c r="I42" s="9">
        <f>IF(OR($A42="",'Клиенты'!$D28=""),"",'Клиенты'!$D28)</f>
        <v/>
      </c>
      <c r="J42" s="9">
        <f>IF(OR($A42="",$I42=""),"",MAX(0,$B42-$H42-$I42))</f>
        <v/>
      </c>
      <c r="K42" s="8">
        <f>IF(OR($A42="",'Клиенты'!$E28=""),"",'Клиенты'!$E28)</f>
        <v/>
      </c>
    </row>
    <row r="43">
      <c r="A43" s="8">
        <f>IF('Клиенты'!$A29="","",'Клиенты'!$A29)</f>
        <v/>
      </c>
      <c r="B43" s="9">
        <f>IF($A43="","",SUMIFS('Отгрузки'!$I$6:$I$505,'Отгрузки'!$C$6:$C$505,$A43,'Отгрузки'!$I$6:$I$505,"&gt;0"))</f>
        <v/>
      </c>
      <c r="C43" s="9">
        <f>IF($A43="","",SUMIFS('Отгрузки'!$I$6:$I$505,'Отгрузки'!$C$6:$C$505,$A43,'Отгрузки'!$J$6:$J$505,"&gt;0"))</f>
        <v/>
      </c>
      <c r="D43" s="9">
        <f>IF($A43="","",SUMIFS('Отгрузки'!$I$6:$I$505,'Отгрузки'!$C$6:$C$505,$A43,'Отгрузки'!$K$6:$K$505,"0–30"))</f>
        <v/>
      </c>
      <c r="E43" s="9">
        <f>IF($A43="","",SUMIFS('Отгрузки'!$I$6:$I$505,'Отгрузки'!$C$6:$C$505,$A43,'Отгрузки'!$K$6:$K$505,"31–60"))</f>
        <v/>
      </c>
      <c r="F43" s="9">
        <f>IF($A43="","",SUMIFS('Отгрузки'!$I$6:$I$505,'Отгрузки'!$C$6:$C$505,$A43,'Отгрузки'!$K$6:$K$505,"61–90"))</f>
        <v/>
      </c>
      <c r="G43" s="9">
        <f>IF($A43="","",SUMIFS('Отгрузки'!$I$6:$I$505,'Отгрузки'!$C$6:$C$505,$A43,'Отгрузки'!$K$6:$K$505,"90+"))</f>
        <v/>
      </c>
      <c r="H43" s="9">
        <f>IF($A43="","",SUMIFS('Оплаты'!$D$6:$D$505,'Оплаты'!$B$6:$B$505,$A43,'Оплаты'!$C$6:$C$505,""))</f>
        <v/>
      </c>
      <c r="I43" s="9">
        <f>IF(OR($A43="",'Клиенты'!$D29=""),"",'Клиенты'!$D29)</f>
        <v/>
      </c>
      <c r="J43" s="9">
        <f>IF(OR($A43="",$I43=""),"",MAX(0,$B43-$H43-$I43))</f>
        <v/>
      </c>
      <c r="K43" s="8">
        <f>IF(OR($A43="",'Клиенты'!$E29=""),"",'Клиенты'!$E29)</f>
        <v/>
      </c>
    </row>
    <row r="44">
      <c r="A44" s="8">
        <f>IF('Клиенты'!$A30="","",'Клиенты'!$A30)</f>
        <v/>
      </c>
      <c r="B44" s="9">
        <f>IF($A44="","",SUMIFS('Отгрузки'!$I$6:$I$505,'Отгрузки'!$C$6:$C$505,$A44,'Отгрузки'!$I$6:$I$505,"&gt;0"))</f>
        <v/>
      </c>
      <c r="C44" s="9">
        <f>IF($A44="","",SUMIFS('Отгрузки'!$I$6:$I$505,'Отгрузки'!$C$6:$C$505,$A44,'Отгрузки'!$J$6:$J$505,"&gt;0"))</f>
        <v/>
      </c>
      <c r="D44" s="9">
        <f>IF($A44="","",SUMIFS('Отгрузки'!$I$6:$I$505,'Отгрузки'!$C$6:$C$505,$A44,'Отгрузки'!$K$6:$K$505,"0–30"))</f>
        <v/>
      </c>
      <c r="E44" s="9">
        <f>IF($A44="","",SUMIFS('Отгрузки'!$I$6:$I$505,'Отгрузки'!$C$6:$C$505,$A44,'Отгрузки'!$K$6:$K$505,"31–60"))</f>
        <v/>
      </c>
      <c r="F44" s="9">
        <f>IF($A44="","",SUMIFS('Отгрузки'!$I$6:$I$505,'Отгрузки'!$C$6:$C$505,$A44,'Отгрузки'!$K$6:$K$505,"61–90"))</f>
        <v/>
      </c>
      <c r="G44" s="9">
        <f>IF($A44="","",SUMIFS('Отгрузки'!$I$6:$I$505,'Отгрузки'!$C$6:$C$505,$A44,'Отгрузки'!$K$6:$K$505,"90+"))</f>
        <v/>
      </c>
      <c r="H44" s="9">
        <f>IF($A44="","",SUMIFS('Оплаты'!$D$6:$D$505,'Оплаты'!$B$6:$B$505,$A44,'Оплаты'!$C$6:$C$505,""))</f>
        <v/>
      </c>
      <c r="I44" s="9">
        <f>IF(OR($A44="",'Клиенты'!$D30=""),"",'Клиенты'!$D30)</f>
        <v/>
      </c>
      <c r="J44" s="9">
        <f>IF(OR($A44="",$I44=""),"",MAX(0,$B44-$H44-$I44))</f>
        <v/>
      </c>
      <c r="K44" s="8">
        <f>IF(OR($A44="",'Клиенты'!$E30=""),"",'Клиенты'!$E30)</f>
        <v/>
      </c>
    </row>
    <row r="45">
      <c r="A45" s="8">
        <f>IF('Клиенты'!$A31="","",'Клиенты'!$A31)</f>
        <v/>
      </c>
      <c r="B45" s="9">
        <f>IF($A45="","",SUMIFS('Отгрузки'!$I$6:$I$505,'Отгрузки'!$C$6:$C$505,$A45,'Отгрузки'!$I$6:$I$505,"&gt;0"))</f>
        <v/>
      </c>
      <c r="C45" s="9">
        <f>IF($A45="","",SUMIFS('Отгрузки'!$I$6:$I$505,'Отгрузки'!$C$6:$C$505,$A45,'Отгрузки'!$J$6:$J$505,"&gt;0"))</f>
        <v/>
      </c>
      <c r="D45" s="9">
        <f>IF($A45="","",SUMIFS('Отгрузки'!$I$6:$I$505,'Отгрузки'!$C$6:$C$505,$A45,'Отгрузки'!$K$6:$K$505,"0–30"))</f>
        <v/>
      </c>
      <c r="E45" s="9">
        <f>IF($A45="","",SUMIFS('Отгрузки'!$I$6:$I$505,'Отгрузки'!$C$6:$C$505,$A45,'Отгрузки'!$K$6:$K$505,"31–60"))</f>
        <v/>
      </c>
      <c r="F45" s="9">
        <f>IF($A45="","",SUMIFS('Отгрузки'!$I$6:$I$505,'Отгрузки'!$C$6:$C$505,$A45,'Отгрузки'!$K$6:$K$505,"61–90"))</f>
        <v/>
      </c>
      <c r="G45" s="9">
        <f>IF($A45="","",SUMIFS('Отгрузки'!$I$6:$I$505,'Отгрузки'!$C$6:$C$505,$A45,'Отгрузки'!$K$6:$K$505,"90+"))</f>
        <v/>
      </c>
      <c r="H45" s="9">
        <f>IF($A45="","",SUMIFS('Оплаты'!$D$6:$D$505,'Оплаты'!$B$6:$B$505,$A45,'Оплаты'!$C$6:$C$505,""))</f>
        <v/>
      </c>
      <c r="I45" s="9">
        <f>IF(OR($A45="",'Клиенты'!$D31=""),"",'Клиенты'!$D31)</f>
        <v/>
      </c>
      <c r="J45" s="9">
        <f>IF(OR($A45="",$I45=""),"",MAX(0,$B45-$H45-$I45))</f>
        <v/>
      </c>
      <c r="K45" s="8">
        <f>IF(OR($A45="",'Клиенты'!$E31=""),"",'Клиенты'!$E31)</f>
        <v/>
      </c>
    </row>
    <row r="46">
      <c r="A46" s="8">
        <f>IF('Клиенты'!$A32="","",'Клиенты'!$A32)</f>
        <v/>
      </c>
      <c r="B46" s="9">
        <f>IF($A46="","",SUMIFS('Отгрузки'!$I$6:$I$505,'Отгрузки'!$C$6:$C$505,$A46,'Отгрузки'!$I$6:$I$505,"&gt;0"))</f>
        <v/>
      </c>
      <c r="C46" s="9">
        <f>IF($A46="","",SUMIFS('Отгрузки'!$I$6:$I$505,'Отгрузки'!$C$6:$C$505,$A46,'Отгрузки'!$J$6:$J$505,"&gt;0"))</f>
        <v/>
      </c>
      <c r="D46" s="9">
        <f>IF($A46="","",SUMIFS('Отгрузки'!$I$6:$I$505,'Отгрузки'!$C$6:$C$505,$A46,'Отгрузки'!$K$6:$K$505,"0–30"))</f>
        <v/>
      </c>
      <c r="E46" s="9">
        <f>IF($A46="","",SUMIFS('Отгрузки'!$I$6:$I$505,'Отгрузки'!$C$6:$C$505,$A46,'Отгрузки'!$K$6:$K$505,"31–60"))</f>
        <v/>
      </c>
      <c r="F46" s="9">
        <f>IF($A46="","",SUMIFS('Отгрузки'!$I$6:$I$505,'Отгрузки'!$C$6:$C$505,$A46,'Отгрузки'!$K$6:$K$505,"61–90"))</f>
        <v/>
      </c>
      <c r="G46" s="9">
        <f>IF($A46="","",SUMIFS('Отгрузки'!$I$6:$I$505,'Отгрузки'!$C$6:$C$505,$A46,'Отгрузки'!$K$6:$K$505,"90+"))</f>
        <v/>
      </c>
      <c r="H46" s="9">
        <f>IF($A46="","",SUMIFS('Оплаты'!$D$6:$D$505,'Оплаты'!$B$6:$B$505,$A46,'Оплаты'!$C$6:$C$505,""))</f>
        <v/>
      </c>
      <c r="I46" s="9">
        <f>IF(OR($A46="",'Клиенты'!$D32=""),"",'Клиенты'!$D32)</f>
        <v/>
      </c>
      <c r="J46" s="9">
        <f>IF(OR($A46="",$I46=""),"",MAX(0,$B46-$H46-$I46))</f>
        <v/>
      </c>
      <c r="K46" s="8">
        <f>IF(OR($A46="",'Клиенты'!$E32=""),"",'Клиенты'!$E32)</f>
        <v/>
      </c>
    </row>
    <row r="47">
      <c r="A47" s="8">
        <f>IF('Клиенты'!$A33="","",'Клиенты'!$A33)</f>
        <v/>
      </c>
      <c r="B47" s="9">
        <f>IF($A47="","",SUMIFS('Отгрузки'!$I$6:$I$505,'Отгрузки'!$C$6:$C$505,$A47,'Отгрузки'!$I$6:$I$505,"&gt;0"))</f>
        <v/>
      </c>
      <c r="C47" s="9">
        <f>IF($A47="","",SUMIFS('Отгрузки'!$I$6:$I$505,'Отгрузки'!$C$6:$C$505,$A47,'Отгрузки'!$J$6:$J$505,"&gt;0"))</f>
        <v/>
      </c>
      <c r="D47" s="9">
        <f>IF($A47="","",SUMIFS('Отгрузки'!$I$6:$I$505,'Отгрузки'!$C$6:$C$505,$A47,'Отгрузки'!$K$6:$K$505,"0–30"))</f>
        <v/>
      </c>
      <c r="E47" s="9">
        <f>IF($A47="","",SUMIFS('Отгрузки'!$I$6:$I$505,'Отгрузки'!$C$6:$C$505,$A47,'Отгрузки'!$K$6:$K$505,"31–60"))</f>
        <v/>
      </c>
      <c r="F47" s="9">
        <f>IF($A47="","",SUMIFS('Отгрузки'!$I$6:$I$505,'Отгрузки'!$C$6:$C$505,$A47,'Отгрузки'!$K$6:$K$505,"61–90"))</f>
        <v/>
      </c>
      <c r="G47" s="9">
        <f>IF($A47="","",SUMIFS('Отгрузки'!$I$6:$I$505,'Отгрузки'!$C$6:$C$505,$A47,'Отгрузки'!$K$6:$K$505,"90+"))</f>
        <v/>
      </c>
      <c r="H47" s="9">
        <f>IF($A47="","",SUMIFS('Оплаты'!$D$6:$D$505,'Оплаты'!$B$6:$B$505,$A47,'Оплаты'!$C$6:$C$505,""))</f>
        <v/>
      </c>
      <c r="I47" s="9">
        <f>IF(OR($A47="",'Клиенты'!$D33=""),"",'Клиенты'!$D33)</f>
        <v/>
      </c>
      <c r="J47" s="9">
        <f>IF(OR($A47="",$I47=""),"",MAX(0,$B47-$H47-$I47))</f>
        <v/>
      </c>
      <c r="K47" s="8">
        <f>IF(OR($A47="",'Клиенты'!$E33=""),"",'Клиенты'!$E33)</f>
        <v/>
      </c>
    </row>
    <row r="48">
      <c r="A48" s="8">
        <f>IF('Клиенты'!$A34="","",'Клиенты'!$A34)</f>
        <v/>
      </c>
      <c r="B48" s="9">
        <f>IF($A48="","",SUMIFS('Отгрузки'!$I$6:$I$505,'Отгрузки'!$C$6:$C$505,$A48,'Отгрузки'!$I$6:$I$505,"&gt;0"))</f>
        <v/>
      </c>
      <c r="C48" s="9">
        <f>IF($A48="","",SUMIFS('Отгрузки'!$I$6:$I$505,'Отгрузки'!$C$6:$C$505,$A48,'Отгрузки'!$J$6:$J$505,"&gt;0"))</f>
        <v/>
      </c>
      <c r="D48" s="9">
        <f>IF($A48="","",SUMIFS('Отгрузки'!$I$6:$I$505,'Отгрузки'!$C$6:$C$505,$A48,'Отгрузки'!$K$6:$K$505,"0–30"))</f>
        <v/>
      </c>
      <c r="E48" s="9">
        <f>IF($A48="","",SUMIFS('Отгрузки'!$I$6:$I$505,'Отгрузки'!$C$6:$C$505,$A48,'Отгрузки'!$K$6:$K$505,"31–60"))</f>
        <v/>
      </c>
      <c r="F48" s="9">
        <f>IF($A48="","",SUMIFS('Отгрузки'!$I$6:$I$505,'Отгрузки'!$C$6:$C$505,$A48,'Отгрузки'!$K$6:$K$505,"61–90"))</f>
        <v/>
      </c>
      <c r="G48" s="9">
        <f>IF($A48="","",SUMIFS('Отгрузки'!$I$6:$I$505,'Отгрузки'!$C$6:$C$505,$A48,'Отгрузки'!$K$6:$K$505,"90+"))</f>
        <v/>
      </c>
      <c r="H48" s="9">
        <f>IF($A48="","",SUMIFS('Оплаты'!$D$6:$D$505,'Оплаты'!$B$6:$B$505,$A48,'Оплаты'!$C$6:$C$505,""))</f>
        <v/>
      </c>
      <c r="I48" s="9">
        <f>IF(OR($A48="",'Клиенты'!$D34=""),"",'Клиенты'!$D34)</f>
        <v/>
      </c>
      <c r="J48" s="9">
        <f>IF(OR($A48="",$I48=""),"",MAX(0,$B48-$H48-$I48))</f>
        <v/>
      </c>
      <c r="K48" s="8">
        <f>IF(OR($A48="",'Клиенты'!$E34=""),"",'Клиенты'!$E34)</f>
        <v/>
      </c>
    </row>
    <row r="49">
      <c r="A49" s="8">
        <f>IF('Клиенты'!$A35="","",'Клиенты'!$A35)</f>
        <v/>
      </c>
      <c r="B49" s="9">
        <f>IF($A49="","",SUMIFS('Отгрузки'!$I$6:$I$505,'Отгрузки'!$C$6:$C$505,$A49,'Отгрузки'!$I$6:$I$505,"&gt;0"))</f>
        <v/>
      </c>
      <c r="C49" s="9">
        <f>IF($A49="","",SUMIFS('Отгрузки'!$I$6:$I$505,'Отгрузки'!$C$6:$C$505,$A49,'Отгрузки'!$J$6:$J$505,"&gt;0"))</f>
        <v/>
      </c>
      <c r="D49" s="9">
        <f>IF($A49="","",SUMIFS('Отгрузки'!$I$6:$I$505,'Отгрузки'!$C$6:$C$505,$A49,'Отгрузки'!$K$6:$K$505,"0–30"))</f>
        <v/>
      </c>
      <c r="E49" s="9">
        <f>IF($A49="","",SUMIFS('Отгрузки'!$I$6:$I$505,'Отгрузки'!$C$6:$C$505,$A49,'Отгрузки'!$K$6:$K$505,"31–60"))</f>
        <v/>
      </c>
      <c r="F49" s="9">
        <f>IF($A49="","",SUMIFS('Отгрузки'!$I$6:$I$505,'Отгрузки'!$C$6:$C$505,$A49,'Отгрузки'!$K$6:$K$505,"61–90"))</f>
        <v/>
      </c>
      <c r="G49" s="9">
        <f>IF($A49="","",SUMIFS('Отгрузки'!$I$6:$I$505,'Отгрузки'!$C$6:$C$505,$A49,'Отгрузки'!$K$6:$K$505,"90+"))</f>
        <v/>
      </c>
      <c r="H49" s="9">
        <f>IF($A49="","",SUMIFS('Оплаты'!$D$6:$D$505,'Оплаты'!$B$6:$B$505,$A49,'Оплаты'!$C$6:$C$505,""))</f>
        <v/>
      </c>
      <c r="I49" s="9">
        <f>IF(OR($A49="",'Клиенты'!$D35=""),"",'Клиенты'!$D35)</f>
        <v/>
      </c>
      <c r="J49" s="9">
        <f>IF(OR($A49="",$I49=""),"",MAX(0,$B49-$H49-$I49))</f>
        <v/>
      </c>
      <c r="K49" s="8">
        <f>IF(OR($A49="",'Клиенты'!$E35=""),"",'Клиенты'!$E35)</f>
        <v/>
      </c>
    </row>
    <row r="50">
      <c r="A50" s="8">
        <f>IF('Клиенты'!$A36="","",'Клиенты'!$A36)</f>
        <v/>
      </c>
      <c r="B50" s="9">
        <f>IF($A50="","",SUMIFS('Отгрузки'!$I$6:$I$505,'Отгрузки'!$C$6:$C$505,$A50,'Отгрузки'!$I$6:$I$505,"&gt;0"))</f>
        <v/>
      </c>
      <c r="C50" s="9">
        <f>IF($A50="","",SUMIFS('Отгрузки'!$I$6:$I$505,'Отгрузки'!$C$6:$C$505,$A50,'Отгрузки'!$J$6:$J$505,"&gt;0"))</f>
        <v/>
      </c>
      <c r="D50" s="9">
        <f>IF($A50="","",SUMIFS('Отгрузки'!$I$6:$I$505,'Отгрузки'!$C$6:$C$505,$A50,'Отгрузки'!$K$6:$K$505,"0–30"))</f>
        <v/>
      </c>
      <c r="E50" s="9">
        <f>IF($A50="","",SUMIFS('Отгрузки'!$I$6:$I$505,'Отгрузки'!$C$6:$C$505,$A50,'Отгрузки'!$K$6:$K$505,"31–60"))</f>
        <v/>
      </c>
      <c r="F50" s="9">
        <f>IF($A50="","",SUMIFS('Отгрузки'!$I$6:$I$505,'Отгрузки'!$C$6:$C$505,$A50,'Отгрузки'!$K$6:$K$505,"61–90"))</f>
        <v/>
      </c>
      <c r="G50" s="9">
        <f>IF($A50="","",SUMIFS('Отгрузки'!$I$6:$I$505,'Отгрузки'!$C$6:$C$505,$A50,'Отгрузки'!$K$6:$K$505,"90+"))</f>
        <v/>
      </c>
      <c r="H50" s="9">
        <f>IF($A50="","",SUMIFS('Оплаты'!$D$6:$D$505,'Оплаты'!$B$6:$B$505,$A50,'Оплаты'!$C$6:$C$505,""))</f>
        <v/>
      </c>
      <c r="I50" s="9">
        <f>IF(OR($A50="",'Клиенты'!$D36=""),"",'Клиенты'!$D36)</f>
        <v/>
      </c>
      <c r="J50" s="9">
        <f>IF(OR($A50="",$I50=""),"",MAX(0,$B50-$H50-$I50))</f>
        <v/>
      </c>
      <c r="K50" s="8">
        <f>IF(OR($A50="",'Клиенты'!$E36=""),"",'Клиенты'!$E36)</f>
        <v/>
      </c>
    </row>
    <row r="51">
      <c r="A51" s="8">
        <f>IF('Клиенты'!$A37="","",'Клиенты'!$A37)</f>
        <v/>
      </c>
      <c r="B51" s="9">
        <f>IF($A51="","",SUMIFS('Отгрузки'!$I$6:$I$505,'Отгрузки'!$C$6:$C$505,$A51,'Отгрузки'!$I$6:$I$505,"&gt;0"))</f>
        <v/>
      </c>
      <c r="C51" s="9">
        <f>IF($A51="","",SUMIFS('Отгрузки'!$I$6:$I$505,'Отгрузки'!$C$6:$C$505,$A51,'Отгрузки'!$J$6:$J$505,"&gt;0"))</f>
        <v/>
      </c>
      <c r="D51" s="9">
        <f>IF($A51="","",SUMIFS('Отгрузки'!$I$6:$I$505,'Отгрузки'!$C$6:$C$505,$A51,'Отгрузки'!$K$6:$K$505,"0–30"))</f>
        <v/>
      </c>
      <c r="E51" s="9">
        <f>IF($A51="","",SUMIFS('Отгрузки'!$I$6:$I$505,'Отгрузки'!$C$6:$C$505,$A51,'Отгрузки'!$K$6:$K$505,"31–60"))</f>
        <v/>
      </c>
      <c r="F51" s="9">
        <f>IF($A51="","",SUMIFS('Отгрузки'!$I$6:$I$505,'Отгрузки'!$C$6:$C$505,$A51,'Отгрузки'!$K$6:$K$505,"61–90"))</f>
        <v/>
      </c>
      <c r="G51" s="9">
        <f>IF($A51="","",SUMIFS('Отгрузки'!$I$6:$I$505,'Отгрузки'!$C$6:$C$505,$A51,'Отгрузки'!$K$6:$K$505,"90+"))</f>
        <v/>
      </c>
      <c r="H51" s="9">
        <f>IF($A51="","",SUMIFS('Оплаты'!$D$6:$D$505,'Оплаты'!$B$6:$B$505,$A51,'Оплаты'!$C$6:$C$505,""))</f>
        <v/>
      </c>
      <c r="I51" s="9">
        <f>IF(OR($A51="",'Клиенты'!$D37=""),"",'Клиенты'!$D37)</f>
        <v/>
      </c>
      <c r="J51" s="9">
        <f>IF(OR($A51="",$I51=""),"",MAX(0,$B51-$H51-$I51))</f>
        <v/>
      </c>
      <c r="K51" s="8">
        <f>IF(OR($A51="",'Клиенты'!$E37=""),"",'Клиенты'!$E37)</f>
        <v/>
      </c>
    </row>
    <row r="52">
      <c r="A52" s="8">
        <f>IF('Клиенты'!$A38="","",'Клиенты'!$A38)</f>
        <v/>
      </c>
      <c r="B52" s="9">
        <f>IF($A52="","",SUMIFS('Отгрузки'!$I$6:$I$505,'Отгрузки'!$C$6:$C$505,$A52,'Отгрузки'!$I$6:$I$505,"&gt;0"))</f>
        <v/>
      </c>
      <c r="C52" s="9">
        <f>IF($A52="","",SUMIFS('Отгрузки'!$I$6:$I$505,'Отгрузки'!$C$6:$C$505,$A52,'Отгрузки'!$J$6:$J$505,"&gt;0"))</f>
        <v/>
      </c>
      <c r="D52" s="9">
        <f>IF($A52="","",SUMIFS('Отгрузки'!$I$6:$I$505,'Отгрузки'!$C$6:$C$505,$A52,'Отгрузки'!$K$6:$K$505,"0–30"))</f>
        <v/>
      </c>
      <c r="E52" s="9">
        <f>IF($A52="","",SUMIFS('Отгрузки'!$I$6:$I$505,'Отгрузки'!$C$6:$C$505,$A52,'Отгрузки'!$K$6:$K$505,"31–60"))</f>
        <v/>
      </c>
      <c r="F52" s="9">
        <f>IF($A52="","",SUMIFS('Отгрузки'!$I$6:$I$505,'Отгрузки'!$C$6:$C$505,$A52,'Отгрузки'!$K$6:$K$505,"61–90"))</f>
        <v/>
      </c>
      <c r="G52" s="9">
        <f>IF($A52="","",SUMIFS('Отгрузки'!$I$6:$I$505,'Отгрузки'!$C$6:$C$505,$A52,'Отгрузки'!$K$6:$K$505,"90+"))</f>
        <v/>
      </c>
      <c r="H52" s="9">
        <f>IF($A52="","",SUMIFS('Оплаты'!$D$6:$D$505,'Оплаты'!$B$6:$B$505,$A52,'Оплаты'!$C$6:$C$505,""))</f>
        <v/>
      </c>
      <c r="I52" s="9">
        <f>IF(OR($A52="",'Клиенты'!$D38=""),"",'Клиенты'!$D38)</f>
        <v/>
      </c>
      <c r="J52" s="9">
        <f>IF(OR($A52="",$I52=""),"",MAX(0,$B52-$H52-$I52))</f>
        <v/>
      </c>
      <c r="K52" s="8">
        <f>IF(OR($A52="",'Клиенты'!$E38=""),"",'Клиенты'!$E38)</f>
        <v/>
      </c>
    </row>
    <row r="53">
      <c r="A53" s="8">
        <f>IF('Клиенты'!$A39="","",'Клиенты'!$A39)</f>
        <v/>
      </c>
      <c r="B53" s="9">
        <f>IF($A53="","",SUMIFS('Отгрузки'!$I$6:$I$505,'Отгрузки'!$C$6:$C$505,$A53,'Отгрузки'!$I$6:$I$505,"&gt;0"))</f>
        <v/>
      </c>
      <c r="C53" s="9">
        <f>IF($A53="","",SUMIFS('Отгрузки'!$I$6:$I$505,'Отгрузки'!$C$6:$C$505,$A53,'Отгрузки'!$J$6:$J$505,"&gt;0"))</f>
        <v/>
      </c>
      <c r="D53" s="9">
        <f>IF($A53="","",SUMIFS('Отгрузки'!$I$6:$I$505,'Отгрузки'!$C$6:$C$505,$A53,'Отгрузки'!$K$6:$K$505,"0–30"))</f>
        <v/>
      </c>
      <c r="E53" s="9">
        <f>IF($A53="","",SUMIFS('Отгрузки'!$I$6:$I$505,'Отгрузки'!$C$6:$C$505,$A53,'Отгрузки'!$K$6:$K$505,"31–60"))</f>
        <v/>
      </c>
      <c r="F53" s="9">
        <f>IF($A53="","",SUMIFS('Отгрузки'!$I$6:$I$505,'Отгрузки'!$C$6:$C$505,$A53,'Отгрузки'!$K$6:$K$505,"61–90"))</f>
        <v/>
      </c>
      <c r="G53" s="9">
        <f>IF($A53="","",SUMIFS('Отгрузки'!$I$6:$I$505,'Отгрузки'!$C$6:$C$505,$A53,'Отгрузки'!$K$6:$K$505,"90+"))</f>
        <v/>
      </c>
      <c r="H53" s="9">
        <f>IF($A53="","",SUMIFS('Оплаты'!$D$6:$D$505,'Оплаты'!$B$6:$B$505,$A53,'Оплаты'!$C$6:$C$505,""))</f>
        <v/>
      </c>
      <c r="I53" s="9">
        <f>IF(OR($A53="",'Клиенты'!$D39=""),"",'Клиенты'!$D39)</f>
        <v/>
      </c>
      <c r="J53" s="9">
        <f>IF(OR($A53="",$I53=""),"",MAX(0,$B53-$H53-$I53))</f>
        <v/>
      </c>
      <c r="K53" s="8">
        <f>IF(OR($A53="",'Клиенты'!$E39=""),"",'Клиенты'!$E39)</f>
        <v/>
      </c>
    </row>
    <row r="54">
      <c r="A54" s="8">
        <f>IF('Клиенты'!$A40="","",'Клиенты'!$A40)</f>
        <v/>
      </c>
      <c r="B54" s="9">
        <f>IF($A54="","",SUMIFS('Отгрузки'!$I$6:$I$505,'Отгрузки'!$C$6:$C$505,$A54,'Отгрузки'!$I$6:$I$505,"&gt;0"))</f>
        <v/>
      </c>
      <c r="C54" s="9">
        <f>IF($A54="","",SUMIFS('Отгрузки'!$I$6:$I$505,'Отгрузки'!$C$6:$C$505,$A54,'Отгрузки'!$J$6:$J$505,"&gt;0"))</f>
        <v/>
      </c>
      <c r="D54" s="9">
        <f>IF($A54="","",SUMIFS('Отгрузки'!$I$6:$I$505,'Отгрузки'!$C$6:$C$505,$A54,'Отгрузки'!$K$6:$K$505,"0–30"))</f>
        <v/>
      </c>
      <c r="E54" s="9">
        <f>IF($A54="","",SUMIFS('Отгрузки'!$I$6:$I$505,'Отгрузки'!$C$6:$C$505,$A54,'Отгрузки'!$K$6:$K$505,"31–60"))</f>
        <v/>
      </c>
      <c r="F54" s="9">
        <f>IF($A54="","",SUMIFS('Отгрузки'!$I$6:$I$505,'Отгрузки'!$C$6:$C$505,$A54,'Отгрузки'!$K$6:$K$505,"61–90"))</f>
        <v/>
      </c>
      <c r="G54" s="9">
        <f>IF($A54="","",SUMIFS('Отгрузки'!$I$6:$I$505,'Отгрузки'!$C$6:$C$505,$A54,'Отгрузки'!$K$6:$K$505,"90+"))</f>
        <v/>
      </c>
      <c r="H54" s="9">
        <f>IF($A54="","",SUMIFS('Оплаты'!$D$6:$D$505,'Оплаты'!$B$6:$B$505,$A54,'Оплаты'!$C$6:$C$505,""))</f>
        <v/>
      </c>
      <c r="I54" s="9">
        <f>IF(OR($A54="",'Клиенты'!$D40=""),"",'Клиенты'!$D40)</f>
        <v/>
      </c>
      <c r="J54" s="9">
        <f>IF(OR($A54="",$I54=""),"",MAX(0,$B54-$H54-$I54))</f>
        <v/>
      </c>
      <c r="K54" s="8">
        <f>IF(OR($A54="",'Клиенты'!$E40=""),"",'Клиенты'!$E40)</f>
        <v/>
      </c>
    </row>
    <row r="55">
      <c r="A55" s="8">
        <f>IF('Клиенты'!$A41="","",'Клиенты'!$A41)</f>
        <v/>
      </c>
      <c r="B55" s="9">
        <f>IF($A55="","",SUMIFS('Отгрузки'!$I$6:$I$505,'Отгрузки'!$C$6:$C$505,$A55,'Отгрузки'!$I$6:$I$505,"&gt;0"))</f>
        <v/>
      </c>
      <c r="C55" s="9">
        <f>IF($A55="","",SUMIFS('Отгрузки'!$I$6:$I$505,'Отгрузки'!$C$6:$C$505,$A55,'Отгрузки'!$J$6:$J$505,"&gt;0"))</f>
        <v/>
      </c>
      <c r="D55" s="9">
        <f>IF($A55="","",SUMIFS('Отгрузки'!$I$6:$I$505,'Отгрузки'!$C$6:$C$505,$A55,'Отгрузки'!$K$6:$K$505,"0–30"))</f>
        <v/>
      </c>
      <c r="E55" s="9">
        <f>IF($A55="","",SUMIFS('Отгрузки'!$I$6:$I$505,'Отгрузки'!$C$6:$C$505,$A55,'Отгрузки'!$K$6:$K$505,"31–60"))</f>
        <v/>
      </c>
      <c r="F55" s="9">
        <f>IF($A55="","",SUMIFS('Отгрузки'!$I$6:$I$505,'Отгрузки'!$C$6:$C$505,$A55,'Отгрузки'!$K$6:$K$505,"61–90"))</f>
        <v/>
      </c>
      <c r="G55" s="9">
        <f>IF($A55="","",SUMIFS('Отгрузки'!$I$6:$I$505,'Отгрузки'!$C$6:$C$505,$A55,'Отгрузки'!$K$6:$K$505,"90+"))</f>
        <v/>
      </c>
      <c r="H55" s="9">
        <f>IF($A55="","",SUMIFS('Оплаты'!$D$6:$D$505,'Оплаты'!$B$6:$B$505,$A55,'Оплаты'!$C$6:$C$505,""))</f>
        <v/>
      </c>
      <c r="I55" s="9">
        <f>IF(OR($A55="",'Клиенты'!$D41=""),"",'Клиенты'!$D41)</f>
        <v/>
      </c>
      <c r="J55" s="9">
        <f>IF(OR($A55="",$I55=""),"",MAX(0,$B55-$H55-$I55))</f>
        <v/>
      </c>
      <c r="K55" s="8">
        <f>IF(OR($A55="",'Клиенты'!$E41=""),"",'Клиенты'!$E41)</f>
        <v/>
      </c>
    </row>
    <row r="56">
      <c r="A56" s="8">
        <f>IF('Клиенты'!$A42="","",'Клиенты'!$A42)</f>
        <v/>
      </c>
      <c r="B56" s="9">
        <f>IF($A56="","",SUMIFS('Отгрузки'!$I$6:$I$505,'Отгрузки'!$C$6:$C$505,$A56,'Отгрузки'!$I$6:$I$505,"&gt;0"))</f>
        <v/>
      </c>
      <c r="C56" s="9">
        <f>IF($A56="","",SUMIFS('Отгрузки'!$I$6:$I$505,'Отгрузки'!$C$6:$C$505,$A56,'Отгрузки'!$J$6:$J$505,"&gt;0"))</f>
        <v/>
      </c>
      <c r="D56" s="9">
        <f>IF($A56="","",SUMIFS('Отгрузки'!$I$6:$I$505,'Отгрузки'!$C$6:$C$505,$A56,'Отгрузки'!$K$6:$K$505,"0–30"))</f>
        <v/>
      </c>
      <c r="E56" s="9">
        <f>IF($A56="","",SUMIFS('Отгрузки'!$I$6:$I$505,'Отгрузки'!$C$6:$C$505,$A56,'Отгрузки'!$K$6:$K$505,"31–60"))</f>
        <v/>
      </c>
      <c r="F56" s="9">
        <f>IF($A56="","",SUMIFS('Отгрузки'!$I$6:$I$505,'Отгрузки'!$C$6:$C$505,$A56,'Отгрузки'!$K$6:$K$505,"61–90"))</f>
        <v/>
      </c>
      <c r="G56" s="9">
        <f>IF($A56="","",SUMIFS('Отгрузки'!$I$6:$I$505,'Отгрузки'!$C$6:$C$505,$A56,'Отгрузки'!$K$6:$K$505,"90+"))</f>
        <v/>
      </c>
      <c r="H56" s="9">
        <f>IF($A56="","",SUMIFS('Оплаты'!$D$6:$D$505,'Оплаты'!$B$6:$B$505,$A56,'Оплаты'!$C$6:$C$505,""))</f>
        <v/>
      </c>
      <c r="I56" s="9">
        <f>IF(OR($A56="",'Клиенты'!$D42=""),"",'Клиенты'!$D42)</f>
        <v/>
      </c>
      <c r="J56" s="9">
        <f>IF(OR($A56="",$I56=""),"",MAX(0,$B56-$H56-$I56))</f>
        <v/>
      </c>
      <c r="K56" s="8">
        <f>IF(OR($A56="",'Клиенты'!$E42=""),"",'Клиенты'!$E42)</f>
        <v/>
      </c>
    </row>
    <row r="57">
      <c r="A57" s="8">
        <f>IF('Клиенты'!$A43="","",'Клиенты'!$A43)</f>
        <v/>
      </c>
      <c r="B57" s="9">
        <f>IF($A57="","",SUMIFS('Отгрузки'!$I$6:$I$505,'Отгрузки'!$C$6:$C$505,$A57,'Отгрузки'!$I$6:$I$505,"&gt;0"))</f>
        <v/>
      </c>
      <c r="C57" s="9">
        <f>IF($A57="","",SUMIFS('Отгрузки'!$I$6:$I$505,'Отгрузки'!$C$6:$C$505,$A57,'Отгрузки'!$J$6:$J$505,"&gt;0"))</f>
        <v/>
      </c>
      <c r="D57" s="9">
        <f>IF($A57="","",SUMIFS('Отгрузки'!$I$6:$I$505,'Отгрузки'!$C$6:$C$505,$A57,'Отгрузки'!$K$6:$K$505,"0–30"))</f>
        <v/>
      </c>
      <c r="E57" s="9">
        <f>IF($A57="","",SUMIFS('Отгрузки'!$I$6:$I$505,'Отгрузки'!$C$6:$C$505,$A57,'Отгрузки'!$K$6:$K$505,"31–60"))</f>
        <v/>
      </c>
      <c r="F57" s="9">
        <f>IF($A57="","",SUMIFS('Отгрузки'!$I$6:$I$505,'Отгрузки'!$C$6:$C$505,$A57,'Отгрузки'!$K$6:$K$505,"61–90"))</f>
        <v/>
      </c>
      <c r="G57" s="9">
        <f>IF($A57="","",SUMIFS('Отгрузки'!$I$6:$I$505,'Отгрузки'!$C$6:$C$505,$A57,'Отгрузки'!$K$6:$K$505,"90+"))</f>
        <v/>
      </c>
      <c r="H57" s="9">
        <f>IF($A57="","",SUMIFS('Оплаты'!$D$6:$D$505,'Оплаты'!$B$6:$B$505,$A57,'Оплаты'!$C$6:$C$505,""))</f>
        <v/>
      </c>
      <c r="I57" s="9">
        <f>IF(OR($A57="",'Клиенты'!$D43=""),"",'Клиенты'!$D43)</f>
        <v/>
      </c>
      <c r="J57" s="9">
        <f>IF(OR($A57="",$I57=""),"",MAX(0,$B57-$H57-$I57))</f>
        <v/>
      </c>
      <c r="K57" s="8">
        <f>IF(OR($A57="",'Клиенты'!$E43=""),"",'Клиенты'!$E43)</f>
        <v/>
      </c>
    </row>
    <row r="58">
      <c r="A58" s="8">
        <f>IF('Клиенты'!$A44="","",'Клиенты'!$A44)</f>
        <v/>
      </c>
      <c r="B58" s="9">
        <f>IF($A58="","",SUMIFS('Отгрузки'!$I$6:$I$505,'Отгрузки'!$C$6:$C$505,$A58,'Отгрузки'!$I$6:$I$505,"&gt;0"))</f>
        <v/>
      </c>
      <c r="C58" s="9">
        <f>IF($A58="","",SUMIFS('Отгрузки'!$I$6:$I$505,'Отгрузки'!$C$6:$C$505,$A58,'Отгрузки'!$J$6:$J$505,"&gt;0"))</f>
        <v/>
      </c>
      <c r="D58" s="9">
        <f>IF($A58="","",SUMIFS('Отгрузки'!$I$6:$I$505,'Отгрузки'!$C$6:$C$505,$A58,'Отгрузки'!$K$6:$K$505,"0–30"))</f>
        <v/>
      </c>
      <c r="E58" s="9">
        <f>IF($A58="","",SUMIFS('Отгрузки'!$I$6:$I$505,'Отгрузки'!$C$6:$C$505,$A58,'Отгрузки'!$K$6:$K$505,"31–60"))</f>
        <v/>
      </c>
      <c r="F58" s="9">
        <f>IF($A58="","",SUMIFS('Отгрузки'!$I$6:$I$505,'Отгрузки'!$C$6:$C$505,$A58,'Отгрузки'!$K$6:$K$505,"61–90"))</f>
        <v/>
      </c>
      <c r="G58" s="9">
        <f>IF($A58="","",SUMIFS('Отгрузки'!$I$6:$I$505,'Отгрузки'!$C$6:$C$505,$A58,'Отгрузки'!$K$6:$K$505,"90+"))</f>
        <v/>
      </c>
      <c r="H58" s="9">
        <f>IF($A58="","",SUMIFS('Оплаты'!$D$6:$D$505,'Оплаты'!$B$6:$B$505,$A58,'Оплаты'!$C$6:$C$505,""))</f>
        <v/>
      </c>
      <c r="I58" s="9">
        <f>IF(OR($A58="",'Клиенты'!$D44=""),"",'Клиенты'!$D44)</f>
        <v/>
      </c>
      <c r="J58" s="9">
        <f>IF(OR($A58="",$I58=""),"",MAX(0,$B58-$H58-$I58))</f>
        <v/>
      </c>
      <c r="K58" s="8">
        <f>IF(OR($A58="",'Клиенты'!$E44=""),"",'Клиенты'!$E44)</f>
        <v/>
      </c>
    </row>
    <row r="59">
      <c r="A59" s="8">
        <f>IF('Клиенты'!$A45="","",'Клиенты'!$A45)</f>
        <v/>
      </c>
      <c r="B59" s="9">
        <f>IF($A59="","",SUMIFS('Отгрузки'!$I$6:$I$505,'Отгрузки'!$C$6:$C$505,$A59,'Отгрузки'!$I$6:$I$505,"&gt;0"))</f>
        <v/>
      </c>
      <c r="C59" s="9">
        <f>IF($A59="","",SUMIFS('Отгрузки'!$I$6:$I$505,'Отгрузки'!$C$6:$C$505,$A59,'Отгрузки'!$J$6:$J$505,"&gt;0"))</f>
        <v/>
      </c>
      <c r="D59" s="9">
        <f>IF($A59="","",SUMIFS('Отгрузки'!$I$6:$I$505,'Отгрузки'!$C$6:$C$505,$A59,'Отгрузки'!$K$6:$K$505,"0–30"))</f>
        <v/>
      </c>
      <c r="E59" s="9">
        <f>IF($A59="","",SUMIFS('Отгрузки'!$I$6:$I$505,'Отгрузки'!$C$6:$C$505,$A59,'Отгрузки'!$K$6:$K$505,"31–60"))</f>
        <v/>
      </c>
      <c r="F59" s="9">
        <f>IF($A59="","",SUMIFS('Отгрузки'!$I$6:$I$505,'Отгрузки'!$C$6:$C$505,$A59,'Отгрузки'!$K$6:$K$505,"61–90"))</f>
        <v/>
      </c>
      <c r="G59" s="9">
        <f>IF($A59="","",SUMIFS('Отгрузки'!$I$6:$I$505,'Отгрузки'!$C$6:$C$505,$A59,'Отгрузки'!$K$6:$K$505,"90+"))</f>
        <v/>
      </c>
      <c r="H59" s="9">
        <f>IF($A59="","",SUMIFS('Оплаты'!$D$6:$D$505,'Оплаты'!$B$6:$B$505,$A59,'Оплаты'!$C$6:$C$505,""))</f>
        <v/>
      </c>
      <c r="I59" s="9">
        <f>IF(OR($A59="",'Клиенты'!$D45=""),"",'Клиенты'!$D45)</f>
        <v/>
      </c>
      <c r="J59" s="9">
        <f>IF(OR($A59="",$I59=""),"",MAX(0,$B59-$H59-$I59))</f>
        <v/>
      </c>
      <c r="K59" s="8">
        <f>IF(OR($A59="",'Клиенты'!$E45=""),"",'Клиенты'!$E45)</f>
        <v/>
      </c>
    </row>
    <row r="60">
      <c r="A60" s="8">
        <f>IF('Клиенты'!$A46="","",'Клиенты'!$A46)</f>
        <v/>
      </c>
      <c r="B60" s="9">
        <f>IF($A60="","",SUMIFS('Отгрузки'!$I$6:$I$505,'Отгрузки'!$C$6:$C$505,$A60,'Отгрузки'!$I$6:$I$505,"&gt;0"))</f>
        <v/>
      </c>
      <c r="C60" s="9">
        <f>IF($A60="","",SUMIFS('Отгрузки'!$I$6:$I$505,'Отгрузки'!$C$6:$C$505,$A60,'Отгрузки'!$J$6:$J$505,"&gt;0"))</f>
        <v/>
      </c>
      <c r="D60" s="9">
        <f>IF($A60="","",SUMIFS('Отгрузки'!$I$6:$I$505,'Отгрузки'!$C$6:$C$505,$A60,'Отгрузки'!$K$6:$K$505,"0–30"))</f>
        <v/>
      </c>
      <c r="E60" s="9">
        <f>IF($A60="","",SUMIFS('Отгрузки'!$I$6:$I$505,'Отгрузки'!$C$6:$C$505,$A60,'Отгрузки'!$K$6:$K$505,"31–60"))</f>
        <v/>
      </c>
      <c r="F60" s="9">
        <f>IF($A60="","",SUMIFS('Отгрузки'!$I$6:$I$505,'Отгрузки'!$C$6:$C$505,$A60,'Отгрузки'!$K$6:$K$505,"61–90"))</f>
        <v/>
      </c>
      <c r="G60" s="9">
        <f>IF($A60="","",SUMIFS('Отгрузки'!$I$6:$I$505,'Отгрузки'!$C$6:$C$505,$A60,'Отгрузки'!$K$6:$K$505,"90+"))</f>
        <v/>
      </c>
      <c r="H60" s="9">
        <f>IF($A60="","",SUMIFS('Оплаты'!$D$6:$D$505,'Оплаты'!$B$6:$B$505,$A60,'Оплаты'!$C$6:$C$505,""))</f>
        <v/>
      </c>
      <c r="I60" s="9">
        <f>IF(OR($A60="",'Клиенты'!$D46=""),"",'Клиенты'!$D46)</f>
        <v/>
      </c>
      <c r="J60" s="9">
        <f>IF(OR($A60="",$I60=""),"",MAX(0,$B60-$H60-$I60))</f>
        <v/>
      </c>
      <c r="K60" s="8">
        <f>IF(OR($A60="",'Клиенты'!$E46=""),"",'Клиенты'!$E46)</f>
        <v/>
      </c>
    </row>
    <row r="61">
      <c r="A61" s="8">
        <f>IF('Клиенты'!$A47="","",'Клиенты'!$A47)</f>
        <v/>
      </c>
      <c r="B61" s="9">
        <f>IF($A61="","",SUMIFS('Отгрузки'!$I$6:$I$505,'Отгрузки'!$C$6:$C$505,$A61,'Отгрузки'!$I$6:$I$505,"&gt;0"))</f>
        <v/>
      </c>
      <c r="C61" s="9">
        <f>IF($A61="","",SUMIFS('Отгрузки'!$I$6:$I$505,'Отгрузки'!$C$6:$C$505,$A61,'Отгрузки'!$J$6:$J$505,"&gt;0"))</f>
        <v/>
      </c>
      <c r="D61" s="9">
        <f>IF($A61="","",SUMIFS('Отгрузки'!$I$6:$I$505,'Отгрузки'!$C$6:$C$505,$A61,'Отгрузки'!$K$6:$K$505,"0–30"))</f>
        <v/>
      </c>
      <c r="E61" s="9">
        <f>IF($A61="","",SUMIFS('Отгрузки'!$I$6:$I$505,'Отгрузки'!$C$6:$C$505,$A61,'Отгрузки'!$K$6:$K$505,"31–60"))</f>
        <v/>
      </c>
      <c r="F61" s="9">
        <f>IF($A61="","",SUMIFS('Отгрузки'!$I$6:$I$505,'Отгрузки'!$C$6:$C$505,$A61,'Отгрузки'!$K$6:$K$505,"61–90"))</f>
        <v/>
      </c>
      <c r="G61" s="9">
        <f>IF($A61="","",SUMIFS('Отгрузки'!$I$6:$I$505,'Отгрузки'!$C$6:$C$505,$A61,'Отгрузки'!$K$6:$K$505,"90+"))</f>
        <v/>
      </c>
      <c r="H61" s="9">
        <f>IF($A61="","",SUMIFS('Оплаты'!$D$6:$D$505,'Оплаты'!$B$6:$B$505,$A61,'Оплаты'!$C$6:$C$505,""))</f>
        <v/>
      </c>
      <c r="I61" s="9">
        <f>IF(OR($A61="",'Клиенты'!$D47=""),"",'Клиенты'!$D47)</f>
        <v/>
      </c>
      <c r="J61" s="9">
        <f>IF(OR($A61="",$I61=""),"",MAX(0,$B61-$H61-$I61))</f>
        <v/>
      </c>
      <c r="K61" s="8">
        <f>IF(OR($A61="",'Клиенты'!$E47=""),"",'Клиенты'!$E47)</f>
        <v/>
      </c>
    </row>
    <row r="62">
      <c r="A62" s="8">
        <f>IF('Клиенты'!$A48="","",'Клиенты'!$A48)</f>
        <v/>
      </c>
      <c r="B62" s="9">
        <f>IF($A62="","",SUMIFS('Отгрузки'!$I$6:$I$505,'Отгрузки'!$C$6:$C$505,$A62,'Отгрузки'!$I$6:$I$505,"&gt;0"))</f>
        <v/>
      </c>
      <c r="C62" s="9">
        <f>IF($A62="","",SUMIFS('Отгрузки'!$I$6:$I$505,'Отгрузки'!$C$6:$C$505,$A62,'Отгрузки'!$J$6:$J$505,"&gt;0"))</f>
        <v/>
      </c>
      <c r="D62" s="9">
        <f>IF($A62="","",SUMIFS('Отгрузки'!$I$6:$I$505,'Отгрузки'!$C$6:$C$505,$A62,'Отгрузки'!$K$6:$K$505,"0–30"))</f>
        <v/>
      </c>
      <c r="E62" s="9">
        <f>IF($A62="","",SUMIFS('Отгрузки'!$I$6:$I$505,'Отгрузки'!$C$6:$C$505,$A62,'Отгрузки'!$K$6:$K$505,"31–60"))</f>
        <v/>
      </c>
      <c r="F62" s="9">
        <f>IF($A62="","",SUMIFS('Отгрузки'!$I$6:$I$505,'Отгрузки'!$C$6:$C$505,$A62,'Отгрузки'!$K$6:$K$505,"61–90"))</f>
        <v/>
      </c>
      <c r="G62" s="9">
        <f>IF($A62="","",SUMIFS('Отгрузки'!$I$6:$I$505,'Отгрузки'!$C$6:$C$505,$A62,'Отгрузки'!$K$6:$K$505,"90+"))</f>
        <v/>
      </c>
      <c r="H62" s="9">
        <f>IF($A62="","",SUMIFS('Оплаты'!$D$6:$D$505,'Оплаты'!$B$6:$B$505,$A62,'Оплаты'!$C$6:$C$505,""))</f>
        <v/>
      </c>
      <c r="I62" s="9">
        <f>IF(OR($A62="",'Клиенты'!$D48=""),"",'Клиенты'!$D48)</f>
        <v/>
      </c>
      <c r="J62" s="9">
        <f>IF(OR($A62="",$I62=""),"",MAX(0,$B62-$H62-$I62))</f>
        <v/>
      </c>
      <c r="K62" s="8">
        <f>IF(OR($A62="",'Клиенты'!$E48=""),"",'Клиенты'!$E48)</f>
        <v/>
      </c>
    </row>
    <row r="63">
      <c r="A63" s="8">
        <f>IF('Клиенты'!$A49="","",'Клиенты'!$A49)</f>
        <v/>
      </c>
      <c r="B63" s="9">
        <f>IF($A63="","",SUMIFS('Отгрузки'!$I$6:$I$505,'Отгрузки'!$C$6:$C$505,$A63,'Отгрузки'!$I$6:$I$505,"&gt;0"))</f>
        <v/>
      </c>
      <c r="C63" s="9">
        <f>IF($A63="","",SUMIFS('Отгрузки'!$I$6:$I$505,'Отгрузки'!$C$6:$C$505,$A63,'Отгрузки'!$J$6:$J$505,"&gt;0"))</f>
        <v/>
      </c>
      <c r="D63" s="9">
        <f>IF($A63="","",SUMIFS('Отгрузки'!$I$6:$I$505,'Отгрузки'!$C$6:$C$505,$A63,'Отгрузки'!$K$6:$K$505,"0–30"))</f>
        <v/>
      </c>
      <c r="E63" s="9">
        <f>IF($A63="","",SUMIFS('Отгрузки'!$I$6:$I$505,'Отгрузки'!$C$6:$C$505,$A63,'Отгрузки'!$K$6:$K$505,"31–60"))</f>
        <v/>
      </c>
      <c r="F63" s="9">
        <f>IF($A63="","",SUMIFS('Отгрузки'!$I$6:$I$505,'Отгрузки'!$C$6:$C$505,$A63,'Отгрузки'!$K$6:$K$505,"61–90"))</f>
        <v/>
      </c>
      <c r="G63" s="9">
        <f>IF($A63="","",SUMIFS('Отгрузки'!$I$6:$I$505,'Отгрузки'!$C$6:$C$505,$A63,'Отгрузки'!$K$6:$K$505,"90+"))</f>
        <v/>
      </c>
      <c r="H63" s="9">
        <f>IF($A63="","",SUMIFS('Оплаты'!$D$6:$D$505,'Оплаты'!$B$6:$B$505,$A63,'Оплаты'!$C$6:$C$505,""))</f>
        <v/>
      </c>
      <c r="I63" s="9">
        <f>IF(OR($A63="",'Клиенты'!$D49=""),"",'Клиенты'!$D49)</f>
        <v/>
      </c>
      <c r="J63" s="9">
        <f>IF(OR($A63="",$I63=""),"",MAX(0,$B63-$H63-$I63))</f>
        <v/>
      </c>
      <c r="K63" s="8">
        <f>IF(OR($A63="",'Клиенты'!$E49=""),"",'Клиенты'!$E49)</f>
        <v/>
      </c>
    </row>
    <row r="64">
      <c r="A64" s="8">
        <f>IF('Клиенты'!$A50="","",'Клиенты'!$A50)</f>
        <v/>
      </c>
      <c r="B64" s="9">
        <f>IF($A64="","",SUMIFS('Отгрузки'!$I$6:$I$505,'Отгрузки'!$C$6:$C$505,$A64,'Отгрузки'!$I$6:$I$505,"&gt;0"))</f>
        <v/>
      </c>
      <c r="C64" s="9">
        <f>IF($A64="","",SUMIFS('Отгрузки'!$I$6:$I$505,'Отгрузки'!$C$6:$C$505,$A64,'Отгрузки'!$J$6:$J$505,"&gt;0"))</f>
        <v/>
      </c>
      <c r="D64" s="9">
        <f>IF($A64="","",SUMIFS('Отгрузки'!$I$6:$I$505,'Отгрузки'!$C$6:$C$505,$A64,'Отгрузки'!$K$6:$K$505,"0–30"))</f>
        <v/>
      </c>
      <c r="E64" s="9">
        <f>IF($A64="","",SUMIFS('Отгрузки'!$I$6:$I$505,'Отгрузки'!$C$6:$C$505,$A64,'Отгрузки'!$K$6:$K$505,"31–60"))</f>
        <v/>
      </c>
      <c r="F64" s="9">
        <f>IF($A64="","",SUMIFS('Отгрузки'!$I$6:$I$505,'Отгрузки'!$C$6:$C$505,$A64,'Отгрузки'!$K$6:$K$505,"61–90"))</f>
        <v/>
      </c>
      <c r="G64" s="9">
        <f>IF($A64="","",SUMIFS('Отгрузки'!$I$6:$I$505,'Отгрузки'!$C$6:$C$505,$A64,'Отгрузки'!$K$6:$K$505,"90+"))</f>
        <v/>
      </c>
      <c r="H64" s="9">
        <f>IF($A64="","",SUMIFS('Оплаты'!$D$6:$D$505,'Оплаты'!$B$6:$B$505,$A64,'Оплаты'!$C$6:$C$505,""))</f>
        <v/>
      </c>
      <c r="I64" s="9">
        <f>IF(OR($A64="",'Клиенты'!$D50=""),"",'Клиенты'!$D50)</f>
        <v/>
      </c>
      <c r="J64" s="9">
        <f>IF(OR($A64="",$I64=""),"",MAX(0,$B64-$H64-$I64))</f>
        <v/>
      </c>
      <c r="K64" s="8">
        <f>IF(OR($A64="",'Клиенты'!$E50=""),"",'Клиенты'!$E50)</f>
        <v/>
      </c>
    </row>
    <row r="65">
      <c r="A65" s="8">
        <f>IF('Клиенты'!$A51="","",'Клиенты'!$A51)</f>
        <v/>
      </c>
      <c r="B65" s="9">
        <f>IF($A65="","",SUMIFS('Отгрузки'!$I$6:$I$505,'Отгрузки'!$C$6:$C$505,$A65,'Отгрузки'!$I$6:$I$505,"&gt;0"))</f>
        <v/>
      </c>
      <c r="C65" s="9">
        <f>IF($A65="","",SUMIFS('Отгрузки'!$I$6:$I$505,'Отгрузки'!$C$6:$C$505,$A65,'Отгрузки'!$J$6:$J$505,"&gt;0"))</f>
        <v/>
      </c>
      <c r="D65" s="9">
        <f>IF($A65="","",SUMIFS('Отгрузки'!$I$6:$I$505,'Отгрузки'!$C$6:$C$505,$A65,'Отгрузки'!$K$6:$K$505,"0–30"))</f>
        <v/>
      </c>
      <c r="E65" s="9">
        <f>IF($A65="","",SUMIFS('Отгрузки'!$I$6:$I$505,'Отгрузки'!$C$6:$C$505,$A65,'Отгрузки'!$K$6:$K$505,"31–60"))</f>
        <v/>
      </c>
      <c r="F65" s="9">
        <f>IF($A65="","",SUMIFS('Отгрузки'!$I$6:$I$505,'Отгрузки'!$C$6:$C$505,$A65,'Отгрузки'!$K$6:$K$505,"61–90"))</f>
        <v/>
      </c>
      <c r="G65" s="9">
        <f>IF($A65="","",SUMIFS('Отгрузки'!$I$6:$I$505,'Отгрузки'!$C$6:$C$505,$A65,'Отгрузки'!$K$6:$K$505,"90+"))</f>
        <v/>
      </c>
      <c r="H65" s="9">
        <f>IF($A65="","",SUMIFS('Оплаты'!$D$6:$D$505,'Оплаты'!$B$6:$B$505,$A65,'Оплаты'!$C$6:$C$505,""))</f>
        <v/>
      </c>
      <c r="I65" s="9">
        <f>IF(OR($A65="",'Клиенты'!$D51=""),"",'Клиенты'!$D51)</f>
        <v/>
      </c>
      <c r="J65" s="9">
        <f>IF(OR($A65="",$I65=""),"",MAX(0,$B65-$H65-$I65))</f>
        <v/>
      </c>
      <c r="K65" s="8">
        <f>IF(OR($A65="",'Клиенты'!$E51=""),"",'Клиенты'!$E51)</f>
        <v/>
      </c>
    </row>
    <row r="66">
      <c r="A66" s="8">
        <f>IF('Клиенты'!$A52="","",'Клиенты'!$A52)</f>
        <v/>
      </c>
      <c r="B66" s="9">
        <f>IF($A66="","",SUMIFS('Отгрузки'!$I$6:$I$505,'Отгрузки'!$C$6:$C$505,$A66,'Отгрузки'!$I$6:$I$505,"&gt;0"))</f>
        <v/>
      </c>
      <c r="C66" s="9">
        <f>IF($A66="","",SUMIFS('Отгрузки'!$I$6:$I$505,'Отгрузки'!$C$6:$C$505,$A66,'Отгрузки'!$J$6:$J$505,"&gt;0"))</f>
        <v/>
      </c>
      <c r="D66" s="9">
        <f>IF($A66="","",SUMIFS('Отгрузки'!$I$6:$I$505,'Отгрузки'!$C$6:$C$505,$A66,'Отгрузки'!$K$6:$K$505,"0–30"))</f>
        <v/>
      </c>
      <c r="E66" s="9">
        <f>IF($A66="","",SUMIFS('Отгрузки'!$I$6:$I$505,'Отгрузки'!$C$6:$C$505,$A66,'Отгрузки'!$K$6:$K$505,"31–60"))</f>
        <v/>
      </c>
      <c r="F66" s="9">
        <f>IF($A66="","",SUMIFS('Отгрузки'!$I$6:$I$505,'Отгрузки'!$C$6:$C$505,$A66,'Отгрузки'!$K$6:$K$505,"61–90"))</f>
        <v/>
      </c>
      <c r="G66" s="9">
        <f>IF($A66="","",SUMIFS('Отгрузки'!$I$6:$I$505,'Отгрузки'!$C$6:$C$505,$A66,'Отгрузки'!$K$6:$K$505,"90+"))</f>
        <v/>
      </c>
      <c r="H66" s="9">
        <f>IF($A66="","",SUMIFS('Оплаты'!$D$6:$D$505,'Оплаты'!$B$6:$B$505,$A66,'Оплаты'!$C$6:$C$505,""))</f>
        <v/>
      </c>
      <c r="I66" s="9">
        <f>IF(OR($A66="",'Клиенты'!$D52=""),"",'Клиенты'!$D52)</f>
        <v/>
      </c>
      <c r="J66" s="9">
        <f>IF(OR($A66="",$I66=""),"",MAX(0,$B66-$H66-$I66))</f>
        <v/>
      </c>
      <c r="K66" s="8">
        <f>IF(OR($A66="",'Клиенты'!$E52=""),"",'Клиенты'!$E52)</f>
        <v/>
      </c>
    </row>
    <row r="67">
      <c r="A67" s="8">
        <f>IF('Клиенты'!$A53="","",'Клиенты'!$A53)</f>
        <v/>
      </c>
      <c r="B67" s="9">
        <f>IF($A67="","",SUMIFS('Отгрузки'!$I$6:$I$505,'Отгрузки'!$C$6:$C$505,$A67,'Отгрузки'!$I$6:$I$505,"&gt;0"))</f>
        <v/>
      </c>
      <c r="C67" s="9">
        <f>IF($A67="","",SUMIFS('Отгрузки'!$I$6:$I$505,'Отгрузки'!$C$6:$C$505,$A67,'Отгрузки'!$J$6:$J$505,"&gt;0"))</f>
        <v/>
      </c>
      <c r="D67" s="9">
        <f>IF($A67="","",SUMIFS('Отгрузки'!$I$6:$I$505,'Отгрузки'!$C$6:$C$505,$A67,'Отгрузки'!$K$6:$K$505,"0–30"))</f>
        <v/>
      </c>
      <c r="E67" s="9">
        <f>IF($A67="","",SUMIFS('Отгрузки'!$I$6:$I$505,'Отгрузки'!$C$6:$C$505,$A67,'Отгрузки'!$K$6:$K$505,"31–60"))</f>
        <v/>
      </c>
      <c r="F67" s="9">
        <f>IF($A67="","",SUMIFS('Отгрузки'!$I$6:$I$505,'Отгрузки'!$C$6:$C$505,$A67,'Отгрузки'!$K$6:$K$505,"61–90"))</f>
        <v/>
      </c>
      <c r="G67" s="9">
        <f>IF($A67="","",SUMIFS('Отгрузки'!$I$6:$I$505,'Отгрузки'!$C$6:$C$505,$A67,'Отгрузки'!$K$6:$K$505,"90+"))</f>
        <v/>
      </c>
      <c r="H67" s="9">
        <f>IF($A67="","",SUMIFS('Оплаты'!$D$6:$D$505,'Оплаты'!$B$6:$B$505,$A67,'Оплаты'!$C$6:$C$505,""))</f>
        <v/>
      </c>
      <c r="I67" s="9">
        <f>IF(OR($A67="",'Клиенты'!$D53=""),"",'Клиенты'!$D53)</f>
        <v/>
      </c>
      <c r="J67" s="9">
        <f>IF(OR($A67="",$I67=""),"",MAX(0,$B67-$H67-$I67))</f>
        <v/>
      </c>
      <c r="K67" s="8">
        <f>IF(OR($A67="",'Клиенты'!$E53=""),"",'Клиенты'!$E53)</f>
        <v/>
      </c>
    </row>
    <row r="68">
      <c r="A68" s="8">
        <f>IF('Клиенты'!$A54="","",'Клиенты'!$A54)</f>
        <v/>
      </c>
      <c r="B68" s="9">
        <f>IF($A68="","",SUMIFS('Отгрузки'!$I$6:$I$505,'Отгрузки'!$C$6:$C$505,$A68,'Отгрузки'!$I$6:$I$505,"&gt;0"))</f>
        <v/>
      </c>
      <c r="C68" s="9">
        <f>IF($A68="","",SUMIFS('Отгрузки'!$I$6:$I$505,'Отгрузки'!$C$6:$C$505,$A68,'Отгрузки'!$J$6:$J$505,"&gt;0"))</f>
        <v/>
      </c>
      <c r="D68" s="9">
        <f>IF($A68="","",SUMIFS('Отгрузки'!$I$6:$I$505,'Отгрузки'!$C$6:$C$505,$A68,'Отгрузки'!$K$6:$K$505,"0–30"))</f>
        <v/>
      </c>
      <c r="E68" s="9">
        <f>IF($A68="","",SUMIFS('Отгрузки'!$I$6:$I$505,'Отгрузки'!$C$6:$C$505,$A68,'Отгрузки'!$K$6:$K$505,"31–60"))</f>
        <v/>
      </c>
      <c r="F68" s="9">
        <f>IF($A68="","",SUMIFS('Отгрузки'!$I$6:$I$505,'Отгрузки'!$C$6:$C$505,$A68,'Отгрузки'!$K$6:$K$505,"61–90"))</f>
        <v/>
      </c>
      <c r="G68" s="9">
        <f>IF($A68="","",SUMIFS('Отгрузки'!$I$6:$I$505,'Отгрузки'!$C$6:$C$505,$A68,'Отгрузки'!$K$6:$K$505,"90+"))</f>
        <v/>
      </c>
      <c r="H68" s="9">
        <f>IF($A68="","",SUMIFS('Оплаты'!$D$6:$D$505,'Оплаты'!$B$6:$B$505,$A68,'Оплаты'!$C$6:$C$505,""))</f>
        <v/>
      </c>
      <c r="I68" s="9">
        <f>IF(OR($A68="",'Клиенты'!$D54=""),"",'Клиенты'!$D54)</f>
        <v/>
      </c>
      <c r="J68" s="9">
        <f>IF(OR($A68="",$I68=""),"",MAX(0,$B68-$H68-$I68))</f>
        <v/>
      </c>
      <c r="K68" s="8">
        <f>IF(OR($A68="",'Клиенты'!$E54=""),"",'Клиенты'!$E54)</f>
        <v/>
      </c>
    </row>
    <row r="69">
      <c r="A69" s="8">
        <f>IF('Клиенты'!$A55="","",'Клиенты'!$A55)</f>
        <v/>
      </c>
      <c r="B69" s="9">
        <f>IF($A69="","",SUMIFS('Отгрузки'!$I$6:$I$505,'Отгрузки'!$C$6:$C$505,$A69,'Отгрузки'!$I$6:$I$505,"&gt;0"))</f>
        <v/>
      </c>
      <c r="C69" s="9">
        <f>IF($A69="","",SUMIFS('Отгрузки'!$I$6:$I$505,'Отгрузки'!$C$6:$C$505,$A69,'Отгрузки'!$J$6:$J$505,"&gt;0"))</f>
        <v/>
      </c>
      <c r="D69" s="9">
        <f>IF($A69="","",SUMIFS('Отгрузки'!$I$6:$I$505,'Отгрузки'!$C$6:$C$505,$A69,'Отгрузки'!$K$6:$K$505,"0–30"))</f>
        <v/>
      </c>
      <c r="E69" s="9">
        <f>IF($A69="","",SUMIFS('Отгрузки'!$I$6:$I$505,'Отгрузки'!$C$6:$C$505,$A69,'Отгрузки'!$K$6:$K$505,"31–60"))</f>
        <v/>
      </c>
      <c r="F69" s="9">
        <f>IF($A69="","",SUMIFS('Отгрузки'!$I$6:$I$505,'Отгрузки'!$C$6:$C$505,$A69,'Отгрузки'!$K$6:$K$505,"61–90"))</f>
        <v/>
      </c>
      <c r="G69" s="9">
        <f>IF($A69="","",SUMIFS('Отгрузки'!$I$6:$I$505,'Отгрузки'!$C$6:$C$505,$A69,'Отгрузки'!$K$6:$K$505,"90+"))</f>
        <v/>
      </c>
      <c r="H69" s="9">
        <f>IF($A69="","",SUMIFS('Оплаты'!$D$6:$D$505,'Оплаты'!$B$6:$B$505,$A69,'Оплаты'!$C$6:$C$505,""))</f>
        <v/>
      </c>
      <c r="I69" s="9">
        <f>IF(OR($A69="",'Клиенты'!$D55=""),"",'Клиенты'!$D55)</f>
        <v/>
      </c>
      <c r="J69" s="9">
        <f>IF(OR($A69="",$I69=""),"",MAX(0,$B69-$H69-$I69))</f>
        <v/>
      </c>
      <c r="K69" s="8">
        <f>IF(OR($A69="",'Клиенты'!$E55=""),"",'Клиенты'!$E55)</f>
        <v/>
      </c>
    </row>
    <row r="70">
      <c r="A70" s="8">
        <f>IF('Клиенты'!$A56="","",'Клиенты'!$A56)</f>
        <v/>
      </c>
      <c r="B70" s="9">
        <f>IF($A70="","",SUMIFS('Отгрузки'!$I$6:$I$505,'Отгрузки'!$C$6:$C$505,$A70,'Отгрузки'!$I$6:$I$505,"&gt;0"))</f>
        <v/>
      </c>
      <c r="C70" s="9">
        <f>IF($A70="","",SUMIFS('Отгрузки'!$I$6:$I$505,'Отгрузки'!$C$6:$C$505,$A70,'Отгрузки'!$J$6:$J$505,"&gt;0"))</f>
        <v/>
      </c>
      <c r="D70" s="9">
        <f>IF($A70="","",SUMIFS('Отгрузки'!$I$6:$I$505,'Отгрузки'!$C$6:$C$505,$A70,'Отгрузки'!$K$6:$K$505,"0–30"))</f>
        <v/>
      </c>
      <c r="E70" s="9">
        <f>IF($A70="","",SUMIFS('Отгрузки'!$I$6:$I$505,'Отгрузки'!$C$6:$C$505,$A70,'Отгрузки'!$K$6:$K$505,"31–60"))</f>
        <v/>
      </c>
      <c r="F70" s="9">
        <f>IF($A70="","",SUMIFS('Отгрузки'!$I$6:$I$505,'Отгрузки'!$C$6:$C$505,$A70,'Отгрузки'!$K$6:$K$505,"61–90"))</f>
        <v/>
      </c>
      <c r="G70" s="9">
        <f>IF($A70="","",SUMIFS('Отгрузки'!$I$6:$I$505,'Отгрузки'!$C$6:$C$505,$A70,'Отгрузки'!$K$6:$K$505,"90+"))</f>
        <v/>
      </c>
      <c r="H70" s="9">
        <f>IF($A70="","",SUMIFS('Оплаты'!$D$6:$D$505,'Оплаты'!$B$6:$B$505,$A70,'Оплаты'!$C$6:$C$505,""))</f>
        <v/>
      </c>
      <c r="I70" s="9">
        <f>IF(OR($A70="",'Клиенты'!$D56=""),"",'Клиенты'!$D56)</f>
        <v/>
      </c>
      <c r="J70" s="9">
        <f>IF(OR($A70="",$I70=""),"",MAX(0,$B70-$H70-$I70))</f>
        <v/>
      </c>
      <c r="K70" s="8">
        <f>IF(OR($A70="",'Клиенты'!$E56=""),"",'Клиенты'!$E56)</f>
        <v/>
      </c>
    </row>
    <row r="71">
      <c r="A71" s="8">
        <f>IF('Клиенты'!$A57="","",'Клиенты'!$A57)</f>
        <v/>
      </c>
      <c r="B71" s="9">
        <f>IF($A71="","",SUMIFS('Отгрузки'!$I$6:$I$505,'Отгрузки'!$C$6:$C$505,$A71,'Отгрузки'!$I$6:$I$505,"&gt;0"))</f>
        <v/>
      </c>
      <c r="C71" s="9">
        <f>IF($A71="","",SUMIFS('Отгрузки'!$I$6:$I$505,'Отгрузки'!$C$6:$C$505,$A71,'Отгрузки'!$J$6:$J$505,"&gt;0"))</f>
        <v/>
      </c>
      <c r="D71" s="9">
        <f>IF($A71="","",SUMIFS('Отгрузки'!$I$6:$I$505,'Отгрузки'!$C$6:$C$505,$A71,'Отгрузки'!$K$6:$K$505,"0–30"))</f>
        <v/>
      </c>
      <c r="E71" s="9">
        <f>IF($A71="","",SUMIFS('Отгрузки'!$I$6:$I$505,'Отгрузки'!$C$6:$C$505,$A71,'Отгрузки'!$K$6:$K$505,"31–60"))</f>
        <v/>
      </c>
      <c r="F71" s="9">
        <f>IF($A71="","",SUMIFS('Отгрузки'!$I$6:$I$505,'Отгрузки'!$C$6:$C$505,$A71,'Отгрузки'!$K$6:$K$505,"61–90"))</f>
        <v/>
      </c>
      <c r="G71" s="9">
        <f>IF($A71="","",SUMIFS('Отгрузки'!$I$6:$I$505,'Отгрузки'!$C$6:$C$505,$A71,'Отгрузки'!$K$6:$K$505,"90+"))</f>
        <v/>
      </c>
      <c r="H71" s="9">
        <f>IF($A71="","",SUMIFS('Оплаты'!$D$6:$D$505,'Оплаты'!$B$6:$B$505,$A71,'Оплаты'!$C$6:$C$505,""))</f>
        <v/>
      </c>
      <c r="I71" s="9">
        <f>IF(OR($A71="",'Клиенты'!$D57=""),"",'Клиенты'!$D57)</f>
        <v/>
      </c>
      <c r="J71" s="9">
        <f>IF(OR($A71="",$I71=""),"",MAX(0,$B71-$H71-$I71))</f>
        <v/>
      </c>
      <c r="K71" s="8">
        <f>IF(OR($A71="",'Клиенты'!$E57=""),"",'Клиенты'!$E57)</f>
        <v/>
      </c>
    </row>
    <row r="72">
      <c r="A72" s="8">
        <f>IF('Клиенты'!$A58="","",'Клиенты'!$A58)</f>
        <v/>
      </c>
      <c r="B72" s="9">
        <f>IF($A72="","",SUMIFS('Отгрузки'!$I$6:$I$505,'Отгрузки'!$C$6:$C$505,$A72,'Отгрузки'!$I$6:$I$505,"&gt;0"))</f>
        <v/>
      </c>
      <c r="C72" s="9">
        <f>IF($A72="","",SUMIFS('Отгрузки'!$I$6:$I$505,'Отгрузки'!$C$6:$C$505,$A72,'Отгрузки'!$J$6:$J$505,"&gt;0"))</f>
        <v/>
      </c>
      <c r="D72" s="9">
        <f>IF($A72="","",SUMIFS('Отгрузки'!$I$6:$I$505,'Отгрузки'!$C$6:$C$505,$A72,'Отгрузки'!$K$6:$K$505,"0–30"))</f>
        <v/>
      </c>
      <c r="E72" s="9">
        <f>IF($A72="","",SUMIFS('Отгрузки'!$I$6:$I$505,'Отгрузки'!$C$6:$C$505,$A72,'Отгрузки'!$K$6:$K$505,"31–60"))</f>
        <v/>
      </c>
      <c r="F72" s="9">
        <f>IF($A72="","",SUMIFS('Отгрузки'!$I$6:$I$505,'Отгрузки'!$C$6:$C$505,$A72,'Отгрузки'!$K$6:$K$505,"61–90"))</f>
        <v/>
      </c>
      <c r="G72" s="9">
        <f>IF($A72="","",SUMIFS('Отгрузки'!$I$6:$I$505,'Отгрузки'!$C$6:$C$505,$A72,'Отгрузки'!$K$6:$K$505,"90+"))</f>
        <v/>
      </c>
      <c r="H72" s="9">
        <f>IF($A72="","",SUMIFS('Оплаты'!$D$6:$D$505,'Оплаты'!$B$6:$B$505,$A72,'Оплаты'!$C$6:$C$505,""))</f>
        <v/>
      </c>
      <c r="I72" s="9">
        <f>IF(OR($A72="",'Клиенты'!$D58=""),"",'Клиенты'!$D58)</f>
        <v/>
      </c>
      <c r="J72" s="9">
        <f>IF(OR($A72="",$I72=""),"",MAX(0,$B72-$H72-$I72))</f>
        <v/>
      </c>
      <c r="K72" s="8">
        <f>IF(OR($A72="",'Клиенты'!$E58=""),"",'Клиенты'!$E58)</f>
        <v/>
      </c>
    </row>
    <row r="73">
      <c r="A73" s="8">
        <f>IF('Клиенты'!$A59="","",'Клиенты'!$A59)</f>
        <v/>
      </c>
      <c r="B73" s="9">
        <f>IF($A73="","",SUMIFS('Отгрузки'!$I$6:$I$505,'Отгрузки'!$C$6:$C$505,$A73,'Отгрузки'!$I$6:$I$505,"&gt;0"))</f>
        <v/>
      </c>
      <c r="C73" s="9">
        <f>IF($A73="","",SUMIFS('Отгрузки'!$I$6:$I$505,'Отгрузки'!$C$6:$C$505,$A73,'Отгрузки'!$J$6:$J$505,"&gt;0"))</f>
        <v/>
      </c>
      <c r="D73" s="9">
        <f>IF($A73="","",SUMIFS('Отгрузки'!$I$6:$I$505,'Отгрузки'!$C$6:$C$505,$A73,'Отгрузки'!$K$6:$K$505,"0–30"))</f>
        <v/>
      </c>
      <c r="E73" s="9">
        <f>IF($A73="","",SUMIFS('Отгрузки'!$I$6:$I$505,'Отгрузки'!$C$6:$C$505,$A73,'Отгрузки'!$K$6:$K$505,"31–60"))</f>
        <v/>
      </c>
      <c r="F73" s="9">
        <f>IF($A73="","",SUMIFS('Отгрузки'!$I$6:$I$505,'Отгрузки'!$C$6:$C$505,$A73,'Отгрузки'!$K$6:$K$505,"61–90"))</f>
        <v/>
      </c>
      <c r="G73" s="9">
        <f>IF($A73="","",SUMIFS('Отгрузки'!$I$6:$I$505,'Отгрузки'!$C$6:$C$505,$A73,'Отгрузки'!$K$6:$K$505,"90+"))</f>
        <v/>
      </c>
      <c r="H73" s="9">
        <f>IF($A73="","",SUMIFS('Оплаты'!$D$6:$D$505,'Оплаты'!$B$6:$B$505,$A73,'Оплаты'!$C$6:$C$505,""))</f>
        <v/>
      </c>
      <c r="I73" s="9">
        <f>IF(OR($A73="",'Клиенты'!$D59=""),"",'Клиенты'!$D59)</f>
        <v/>
      </c>
      <c r="J73" s="9">
        <f>IF(OR($A73="",$I73=""),"",MAX(0,$B73-$H73-$I73))</f>
        <v/>
      </c>
      <c r="K73" s="8">
        <f>IF(OR($A73="",'Клиенты'!$E59=""),"",'Клиенты'!$E59)</f>
        <v/>
      </c>
    </row>
    <row r="74">
      <c r="A74" s="8">
        <f>IF('Клиенты'!$A60="","",'Клиенты'!$A60)</f>
        <v/>
      </c>
      <c r="B74" s="9">
        <f>IF($A74="","",SUMIFS('Отгрузки'!$I$6:$I$505,'Отгрузки'!$C$6:$C$505,$A74,'Отгрузки'!$I$6:$I$505,"&gt;0"))</f>
        <v/>
      </c>
      <c r="C74" s="9">
        <f>IF($A74="","",SUMIFS('Отгрузки'!$I$6:$I$505,'Отгрузки'!$C$6:$C$505,$A74,'Отгрузки'!$J$6:$J$505,"&gt;0"))</f>
        <v/>
      </c>
      <c r="D74" s="9">
        <f>IF($A74="","",SUMIFS('Отгрузки'!$I$6:$I$505,'Отгрузки'!$C$6:$C$505,$A74,'Отгрузки'!$K$6:$K$505,"0–30"))</f>
        <v/>
      </c>
      <c r="E74" s="9">
        <f>IF($A74="","",SUMIFS('Отгрузки'!$I$6:$I$505,'Отгрузки'!$C$6:$C$505,$A74,'Отгрузки'!$K$6:$K$505,"31–60"))</f>
        <v/>
      </c>
      <c r="F74" s="9">
        <f>IF($A74="","",SUMIFS('Отгрузки'!$I$6:$I$505,'Отгрузки'!$C$6:$C$505,$A74,'Отгрузки'!$K$6:$K$505,"61–90"))</f>
        <v/>
      </c>
      <c r="G74" s="9">
        <f>IF($A74="","",SUMIFS('Отгрузки'!$I$6:$I$505,'Отгрузки'!$C$6:$C$505,$A74,'Отгрузки'!$K$6:$K$505,"90+"))</f>
        <v/>
      </c>
      <c r="H74" s="9">
        <f>IF($A74="","",SUMIFS('Оплаты'!$D$6:$D$505,'Оплаты'!$B$6:$B$505,$A74,'Оплаты'!$C$6:$C$505,""))</f>
        <v/>
      </c>
      <c r="I74" s="9">
        <f>IF(OR($A74="",'Клиенты'!$D60=""),"",'Клиенты'!$D60)</f>
        <v/>
      </c>
      <c r="J74" s="9">
        <f>IF(OR($A74="",$I74=""),"",MAX(0,$B74-$H74-$I74))</f>
        <v/>
      </c>
      <c r="K74" s="8">
        <f>IF(OR($A74="",'Клиенты'!$E60=""),"",'Клиенты'!$E60)</f>
        <v/>
      </c>
    </row>
    <row r="75">
      <c r="A75" s="8">
        <f>IF('Клиенты'!$A61="","",'Клиенты'!$A61)</f>
        <v/>
      </c>
      <c r="B75" s="9">
        <f>IF($A75="","",SUMIFS('Отгрузки'!$I$6:$I$505,'Отгрузки'!$C$6:$C$505,$A75,'Отгрузки'!$I$6:$I$505,"&gt;0"))</f>
        <v/>
      </c>
      <c r="C75" s="9">
        <f>IF($A75="","",SUMIFS('Отгрузки'!$I$6:$I$505,'Отгрузки'!$C$6:$C$505,$A75,'Отгрузки'!$J$6:$J$505,"&gt;0"))</f>
        <v/>
      </c>
      <c r="D75" s="9">
        <f>IF($A75="","",SUMIFS('Отгрузки'!$I$6:$I$505,'Отгрузки'!$C$6:$C$505,$A75,'Отгрузки'!$K$6:$K$505,"0–30"))</f>
        <v/>
      </c>
      <c r="E75" s="9">
        <f>IF($A75="","",SUMIFS('Отгрузки'!$I$6:$I$505,'Отгрузки'!$C$6:$C$505,$A75,'Отгрузки'!$K$6:$K$505,"31–60"))</f>
        <v/>
      </c>
      <c r="F75" s="9">
        <f>IF($A75="","",SUMIFS('Отгрузки'!$I$6:$I$505,'Отгрузки'!$C$6:$C$505,$A75,'Отгрузки'!$K$6:$K$505,"61–90"))</f>
        <v/>
      </c>
      <c r="G75" s="9">
        <f>IF($A75="","",SUMIFS('Отгрузки'!$I$6:$I$505,'Отгрузки'!$C$6:$C$505,$A75,'Отгрузки'!$K$6:$K$505,"90+"))</f>
        <v/>
      </c>
      <c r="H75" s="9">
        <f>IF($A75="","",SUMIFS('Оплаты'!$D$6:$D$505,'Оплаты'!$B$6:$B$505,$A75,'Оплаты'!$C$6:$C$505,""))</f>
        <v/>
      </c>
      <c r="I75" s="9">
        <f>IF(OR($A75="",'Клиенты'!$D61=""),"",'Клиенты'!$D61)</f>
        <v/>
      </c>
      <c r="J75" s="9">
        <f>IF(OR($A75="",$I75=""),"",MAX(0,$B75-$H75-$I75))</f>
        <v/>
      </c>
      <c r="K75" s="8">
        <f>IF(OR($A75="",'Клиенты'!$E61=""),"",'Клиенты'!$E61)</f>
        <v/>
      </c>
    </row>
    <row r="76">
      <c r="A76" s="8">
        <f>IF('Клиенты'!$A62="","",'Клиенты'!$A62)</f>
        <v/>
      </c>
      <c r="B76" s="9">
        <f>IF($A76="","",SUMIFS('Отгрузки'!$I$6:$I$505,'Отгрузки'!$C$6:$C$505,$A76,'Отгрузки'!$I$6:$I$505,"&gt;0"))</f>
        <v/>
      </c>
      <c r="C76" s="9">
        <f>IF($A76="","",SUMIFS('Отгрузки'!$I$6:$I$505,'Отгрузки'!$C$6:$C$505,$A76,'Отгрузки'!$J$6:$J$505,"&gt;0"))</f>
        <v/>
      </c>
      <c r="D76" s="9">
        <f>IF($A76="","",SUMIFS('Отгрузки'!$I$6:$I$505,'Отгрузки'!$C$6:$C$505,$A76,'Отгрузки'!$K$6:$K$505,"0–30"))</f>
        <v/>
      </c>
      <c r="E76" s="9">
        <f>IF($A76="","",SUMIFS('Отгрузки'!$I$6:$I$505,'Отгрузки'!$C$6:$C$505,$A76,'Отгрузки'!$K$6:$K$505,"31–60"))</f>
        <v/>
      </c>
      <c r="F76" s="9">
        <f>IF($A76="","",SUMIFS('Отгрузки'!$I$6:$I$505,'Отгрузки'!$C$6:$C$505,$A76,'Отгрузки'!$K$6:$K$505,"61–90"))</f>
        <v/>
      </c>
      <c r="G76" s="9">
        <f>IF($A76="","",SUMIFS('Отгрузки'!$I$6:$I$505,'Отгрузки'!$C$6:$C$505,$A76,'Отгрузки'!$K$6:$K$505,"90+"))</f>
        <v/>
      </c>
      <c r="H76" s="9">
        <f>IF($A76="","",SUMIFS('Оплаты'!$D$6:$D$505,'Оплаты'!$B$6:$B$505,$A76,'Оплаты'!$C$6:$C$505,""))</f>
        <v/>
      </c>
      <c r="I76" s="9">
        <f>IF(OR($A76="",'Клиенты'!$D62=""),"",'Клиенты'!$D62)</f>
        <v/>
      </c>
      <c r="J76" s="9">
        <f>IF(OR($A76="",$I76=""),"",MAX(0,$B76-$H76-$I76))</f>
        <v/>
      </c>
      <c r="K76" s="8">
        <f>IF(OR($A76="",'Клиенты'!$E62=""),"",'Клиенты'!$E62)</f>
        <v/>
      </c>
    </row>
    <row r="77">
      <c r="A77" s="8">
        <f>IF('Клиенты'!$A63="","",'Клиенты'!$A63)</f>
        <v/>
      </c>
      <c r="B77" s="9">
        <f>IF($A77="","",SUMIFS('Отгрузки'!$I$6:$I$505,'Отгрузки'!$C$6:$C$505,$A77,'Отгрузки'!$I$6:$I$505,"&gt;0"))</f>
        <v/>
      </c>
      <c r="C77" s="9">
        <f>IF($A77="","",SUMIFS('Отгрузки'!$I$6:$I$505,'Отгрузки'!$C$6:$C$505,$A77,'Отгрузки'!$J$6:$J$505,"&gt;0"))</f>
        <v/>
      </c>
      <c r="D77" s="9">
        <f>IF($A77="","",SUMIFS('Отгрузки'!$I$6:$I$505,'Отгрузки'!$C$6:$C$505,$A77,'Отгрузки'!$K$6:$K$505,"0–30"))</f>
        <v/>
      </c>
      <c r="E77" s="9">
        <f>IF($A77="","",SUMIFS('Отгрузки'!$I$6:$I$505,'Отгрузки'!$C$6:$C$505,$A77,'Отгрузки'!$K$6:$K$505,"31–60"))</f>
        <v/>
      </c>
      <c r="F77" s="9">
        <f>IF($A77="","",SUMIFS('Отгрузки'!$I$6:$I$505,'Отгрузки'!$C$6:$C$505,$A77,'Отгрузки'!$K$6:$K$505,"61–90"))</f>
        <v/>
      </c>
      <c r="G77" s="9">
        <f>IF($A77="","",SUMIFS('Отгрузки'!$I$6:$I$505,'Отгрузки'!$C$6:$C$505,$A77,'Отгрузки'!$K$6:$K$505,"90+"))</f>
        <v/>
      </c>
      <c r="H77" s="9">
        <f>IF($A77="","",SUMIFS('Оплаты'!$D$6:$D$505,'Оплаты'!$B$6:$B$505,$A77,'Оплаты'!$C$6:$C$505,""))</f>
        <v/>
      </c>
      <c r="I77" s="9">
        <f>IF(OR($A77="",'Клиенты'!$D63=""),"",'Клиенты'!$D63)</f>
        <v/>
      </c>
      <c r="J77" s="9">
        <f>IF(OR($A77="",$I77=""),"",MAX(0,$B77-$H77-$I77))</f>
        <v/>
      </c>
      <c r="K77" s="8">
        <f>IF(OR($A77="",'Клиенты'!$E63=""),"",'Клиенты'!$E63)</f>
        <v/>
      </c>
    </row>
    <row r="78">
      <c r="A78" s="8">
        <f>IF('Клиенты'!$A64="","",'Клиенты'!$A64)</f>
        <v/>
      </c>
      <c r="B78" s="9">
        <f>IF($A78="","",SUMIFS('Отгрузки'!$I$6:$I$505,'Отгрузки'!$C$6:$C$505,$A78,'Отгрузки'!$I$6:$I$505,"&gt;0"))</f>
        <v/>
      </c>
      <c r="C78" s="9">
        <f>IF($A78="","",SUMIFS('Отгрузки'!$I$6:$I$505,'Отгрузки'!$C$6:$C$505,$A78,'Отгрузки'!$J$6:$J$505,"&gt;0"))</f>
        <v/>
      </c>
      <c r="D78" s="9">
        <f>IF($A78="","",SUMIFS('Отгрузки'!$I$6:$I$505,'Отгрузки'!$C$6:$C$505,$A78,'Отгрузки'!$K$6:$K$505,"0–30"))</f>
        <v/>
      </c>
      <c r="E78" s="9">
        <f>IF($A78="","",SUMIFS('Отгрузки'!$I$6:$I$505,'Отгрузки'!$C$6:$C$505,$A78,'Отгрузки'!$K$6:$K$505,"31–60"))</f>
        <v/>
      </c>
      <c r="F78" s="9">
        <f>IF($A78="","",SUMIFS('Отгрузки'!$I$6:$I$505,'Отгрузки'!$C$6:$C$505,$A78,'Отгрузки'!$K$6:$K$505,"61–90"))</f>
        <v/>
      </c>
      <c r="G78" s="9">
        <f>IF($A78="","",SUMIFS('Отгрузки'!$I$6:$I$505,'Отгрузки'!$C$6:$C$505,$A78,'Отгрузки'!$K$6:$K$505,"90+"))</f>
        <v/>
      </c>
      <c r="H78" s="9">
        <f>IF($A78="","",SUMIFS('Оплаты'!$D$6:$D$505,'Оплаты'!$B$6:$B$505,$A78,'Оплаты'!$C$6:$C$505,""))</f>
        <v/>
      </c>
      <c r="I78" s="9">
        <f>IF(OR($A78="",'Клиенты'!$D64=""),"",'Клиенты'!$D64)</f>
        <v/>
      </c>
      <c r="J78" s="9">
        <f>IF(OR($A78="",$I78=""),"",MAX(0,$B78-$H78-$I78))</f>
        <v/>
      </c>
      <c r="K78" s="8">
        <f>IF(OR($A78="",'Клиенты'!$E64=""),"",'Клиенты'!$E64)</f>
        <v/>
      </c>
    </row>
    <row r="79">
      <c r="A79" s="8">
        <f>IF('Клиенты'!$A65="","",'Клиенты'!$A65)</f>
        <v/>
      </c>
      <c r="B79" s="9">
        <f>IF($A79="","",SUMIFS('Отгрузки'!$I$6:$I$505,'Отгрузки'!$C$6:$C$505,$A79,'Отгрузки'!$I$6:$I$505,"&gt;0"))</f>
        <v/>
      </c>
      <c r="C79" s="9">
        <f>IF($A79="","",SUMIFS('Отгрузки'!$I$6:$I$505,'Отгрузки'!$C$6:$C$505,$A79,'Отгрузки'!$J$6:$J$505,"&gt;0"))</f>
        <v/>
      </c>
      <c r="D79" s="9">
        <f>IF($A79="","",SUMIFS('Отгрузки'!$I$6:$I$505,'Отгрузки'!$C$6:$C$505,$A79,'Отгрузки'!$K$6:$K$505,"0–30"))</f>
        <v/>
      </c>
      <c r="E79" s="9">
        <f>IF($A79="","",SUMIFS('Отгрузки'!$I$6:$I$505,'Отгрузки'!$C$6:$C$505,$A79,'Отгрузки'!$K$6:$K$505,"31–60"))</f>
        <v/>
      </c>
      <c r="F79" s="9">
        <f>IF($A79="","",SUMIFS('Отгрузки'!$I$6:$I$505,'Отгрузки'!$C$6:$C$505,$A79,'Отгрузки'!$K$6:$K$505,"61–90"))</f>
        <v/>
      </c>
      <c r="G79" s="9">
        <f>IF($A79="","",SUMIFS('Отгрузки'!$I$6:$I$505,'Отгрузки'!$C$6:$C$505,$A79,'Отгрузки'!$K$6:$K$505,"90+"))</f>
        <v/>
      </c>
      <c r="H79" s="9">
        <f>IF($A79="","",SUMIFS('Оплаты'!$D$6:$D$505,'Оплаты'!$B$6:$B$505,$A79,'Оплаты'!$C$6:$C$505,""))</f>
        <v/>
      </c>
      <c r="I79" s="9">
        <f>IF(OR($A79="",'Клиенты'!$D65=""),"",'Клиенты'!$D65)</f>
        <v/>
      </c>
      <c r="J79" s="9">
        <f>IF(OR($A79="",$I79=""),"",MAX(0,$B79-$H79-$I79))</f>
        <v/>
      </c>
      <c r="K79" s="8">
        <f>IF(OR($A79="",'Клиенты'!$E65=""),"",'Клиенты'!$E65)</f>
        <v/>
      </c>
    </row>
    <row r="80">
      <c r="A80" s="8">
        <f>IF('Клиенты'!$A66="","",'Клиенты'!$A66)</f>
        <v/>
      </c>
      <c r="B80" s="9">
        <f>IF($A80="","",SUMIFS('Отгрузки'!$I$6:$I$505,'Отгрузки'!$C$6:$C$505,$A80,'Отгрузки'!$I$6:$I$505,"&gt;0"))</f>
        <v/>
      </c>
      <c r="C80" s="9">
        <f>IF($A80="","",SUMIFS('Отгрузки'!$I$6:$I$505,'Отгрузки'!$C$6:$C$505,$A80,'Отгрузки'!$J$6:$J$505,"&gt;0"))</f>
        <v/>
      </c>
      <c r="D80" s="9">
        <f>IF($A80="","",SUMIFS('Отгрузки'!$I$6:$I$505,'Отгрузки'!$C$6:$C$505,$A80,'Отгрузки'!$K$6:$K$505,"0–30"))</f>
        <v/>
      </c>
      <c r="E80" s="9">
        <f>IF($A80="","",SUMIFS('Отгрузки'!$I$6:$I$505,'Отгрузки'!$C$6:$C$505,$A80,'Отгрузки'!$K$6:$K$505,"31–60"))</f>
        <v/>
      </c>
      <c r="F80" s="9">
        <f>IF($A80="","",SUMIFS('Отгрузки'!$I$6:$I$505,'Отгрузки'!$C$6:$C$505,$A80,'Отгрузки'!$K$6:$K$505,"61–90"))</f>
        <v/>
      </c>
      <c r="G80" s="9">
        <f>IF($A80="","",SUMIFS('Отгрузки'!$I$6:$I$505,'Отгрузки'!$C$6:$C$505,$A80,'Отгрузки'!$K$6:$K$505,"90+"))</f>
        <v/>
      </c>
      <c r="H80" s="9">
        <f>IF($A80="","",SUMIFS('Оплаты'!$D$6:$D$505,'Оплаты'!$B$6:$B$505,$A80,'Оплаты'!$C$6:$C$505,""))</f>
        <v/>
      </c>
      <c r="I80" s="9">
        <f>IF(OR($A80="",'Клиенты'!$D66=""),"",'Клиенты'!$D66)</f>
        <v/>
      </c>
      <c r="J80" s="9">
        <f>IF(OR($A80="",$I80=""),"",MAX(0,$B80-$H80-$I80))</f>
        <v/>
      </c>
      <c r="K80" s="8">
        <f>IF(OR($A80="",'Клиенты'!$E66=""),"",'Клиенты'!$E66)</f>
        <v/>
      </c>
    </row>
    <row r="81">
      <c r="A81" s="8">
        <f>IF('Клиенты'!$A67="","",'Клиенты'!$A67)</f>
        <v/>
      </c>
      <c r="B81" s="9">
        <f>IF($A81="","",SUMIFS('Отгрузки'!$I$6:$I$505,'Отгрузки'!$C$6:$C$505,$A81,'Отгрузки'!$I$6:$I$505,"&gt;0"))</f>
        <v/>
      </c>
      <c r="C81" s="9">
        <f>IF($A81="","",SUMIFS('Отгрузки'!$I$6:$I$505,'Отгрузки'!$C$6:$C$505,$A81,'Отгрузки'!$J$6:$J$505,"&gt;0"))</f>
        <v/>
      </c>
      <c r="D81" s="9">
        <f>IF($A81="","",SUMIFS('Отгрузки'!$I$6:$I$505,'Отгрузки'!$C$6:$C$505,$A81,'Отгрузки'!$K$6:$K$505,"0–30"))</f>
        <v/>
      </c>
      <c r="E81" s="9">
        <f>IF($A81="","",SUMIFS('Отгрузки'!$I$6:$I$505,'Отгрузки'!$C$6:$C$505,$A81,'Отгрузки'!$K$6:$K$505,"31–60"))</f>
        <v/>
      </c>
      <c r="F81" s="9">
        <f>IF($A81="","",SUMIFS('Отгрузки'!$I$6:$I$505,'Отгрузки'!$C$6:$C$505,$A81,'Отгрузки'!$K$6:$K$505,"61–90"))</f>
        <v/>
      </c>
      <c r="G81" s="9">
        <f>IF($A81="","",SUMIFS('Отгрузки'!$I$6:$I$505,'Отгрузки'!$C$6:$C$505,$A81,'Отгрузки'!$K$6:$K$505,"90+"))</f>
        <v/>
      </c>
      <c r="H81" s="9">
        <f>IF($A81="","",SUMIFS('Оплаты'!$D$6:$D$505,'Оплаты'!$B$6:$B$505,$A81,'Оплаты'!$C$6:$C$505,""))</f>
        <v/>
      </c>
      <c r="I81" s="9">
        <f>IF(OR($A81="",'Клиенты'!$D67=""),"",'Клиенты'!$D67)</f>
        <v/>
      </c>
      <c r="J81" s="9">
        <f>IF(OR($A81="",$I81=""),"",MAX(0,$B81-$H81-$I81))</f>
        <v/>
      </c>
      <c r="K81" s="8">
        <f>IF(OR($A81="",'Клиенты'!$E67=""),"",'Клиенты'!$E67)</f>
        <v/>
      </c>
    </row>
    <row r="82">
      <c r="A82" s="8">
        <f>IF('Клиенты'!$A68="","",'Клиенты'!$A68)</f>
        <v/>
      </c>
      <c r="B82" s="9">
        <f>IF($A82="","",SUMIFS('Отгрузки'!$I$6:$I$505,'Отгрузки'!$C$6:$C$505,$A82,'Отгрузки'!$I$6:$I$505,"&gt;0"))</f>
        <v/>
      </c>
      <c r="C82" s="9">
        <f>IF($A82="","",SUMIFS('Отгрузки'!$I$6:$I$505,'Отгрузки'!$C$6:$C$505,$A82,'Отгрузки'!$J$6:$J$505,"&gt;0"))</f>
        <v/>
      </c>
      <c r="D82" s="9">
        <f>IF($A82="","",SUMIFS('Отгрузки'!$I$6:$I$505,'Отгрузки'!$C$6:$C$505,$A82,'Отгрузки'!$K$6:$K$505,"0–30"))</f>
        <v/>
      </c>
      <c r="E82" s="9">
        <f>IF($A82="","",SUMIFS('Отгрузки'!$I$6:$I$505,'Отгрузки'!$C$6:$C$505,$A82,'Отгрузки'!$K$6:$K$505,"31–60"))</f>
        <v/>
      </c>
      <c r="F82" s="9">
        <f>IF($A82="","",SUMIFS('Отгрузки'!$I$6:$I$505,'Отгрузки'!$C$6:$C$505,$A82,'Отгрузки'!$K$6:$K$505,"61–90"))</f>
        <v/>
      </c>
      <c r="G82" s="9">
        <f>IF($A82="","",SUMIFS('Отгрузки'!$I$6:$I$505,'Отгрузки'!$C$6:$C$505,$A82,'Отгрузки'!$K$6:$K$505,"90+"))</f>
        <v/>
      </c>
      <c r="H82" s="9">
        <f>IF($A82="","",SUMIFS('Оплаты'!$D$6:$D$505,'Оплаты'!$B$6:$B$505,$A82,'Оплаты'!$C$6:$C$505,""))</f>
        <v/>
      </c>
      <c r="I82" s="9">
        <f>IF(OR($A82="",'Клиенты'!$D68=""),"",'Клиенты'!$D68)</f>
        <v/>
      </c>
      <c r="J82" s="9">
        <f>IF(OR($A82="",$I82=""),"",MAX(0,$B82-$H82-$I82))</f>
        <v/>
      </c>
      <c r="K82" s="8">
        <f>IF(OR($A82="",'Клиенты'!$E68=""),"",'Клиенты'!$E68)</f>
        <v/>
      </c>
    </row>
    <row r="83">
      <c r="A83" s="8">
        <f>IF('Клиенты'!$A69="","",'Клиенты'!$A69)</f>
        <v/>
      </c>
      <c r="B83" s="9">
        <f>IF($A83="","",SUMIFS('Отгрузки'!$I$6:$I$505,'Отгрузки'!$C$6:$C$505,$A83,'Отгрузки'!$I$6:$I$505,"&gt;0"))</f>
        <v/>
      </c>
      <c r="C83" s="9">
        <f>IF($A83="","",SUMIFS('Отгрузки'!$I$6:$I$505,'Отгрузки'!$C$6:$C$505,$A83,'Отгрузки'!$J$6:$J$505,"&gt;0"))</f>
        <v/>
      </c>
      <c r="D83" s="9">
        <f>IF($A83="","",SUMIFS('Отгрузки'!$I$6:$I$505,'Отгрузки'!$C$6:$C$505,$A83,'Отгрузки'!$K$6:$K$505,"0–30"))</f>
        <v/>
      </c>
      <c r="E83" s="9">
        <f>IF($A83="","",SUMIFS('Отгрузки'!$I$6:$I$505,'Отгрузки'!$C$6:$C$505,$A83,'Отгрузки'!$K$6:$K$505,"31–60"))</f>
        <v/>
      </c>
      <c r="F83" s="9">
        <f>IF($A83="","",SUMIFS('Отгрузки'!$I$6:$I$505,'Отгрузки'!$C$6:$C$505,$A83,'Отгрузки'!$K$6:$K$505,"61–90"))</f>
        <v/>
      </c>
      <c r="G83" s="9">
        <f>IF($A83="","",SUMIFS('Отгрузки'!$I$6:$I$505,'Отгрузки'!$C$6:$C$505,$A83,'Отгрузки'!$K$6:$K$505,"90+"))</f>
        <v/>
      </c>
      <c r="H83" s="9">
        <f>IF($A83="","",SUMIFS('Оплаты'!$D$6:$D$505,'Оплаты'!$B$6:$B$505,$A83,'Оплаты'!$C$6:$C$505,""))</f>
        <v/>
      </c>
      <c r="I83" s="9">
        <f>IF(OR($A83="",'Клиенты'!$D69=""),"",'Клиенты'!$D69)</f>
        <v/>
      </c>
      <c r="J83" s="9">
        <f>IF(OR($A83="",$I83=""),"",MAX(0,$B83-$H83-$I83))</f>
        <v/>
      </c>
      <c r="K83" s="8">
        <f>IF(OR($A83="",'Клиенты'!$E69=""),"",'Клиенты'!$E69)</f>
        <v/>
      </c>
    </row>
    <row r="84">
      <c r="A84" s="8">
        <f>IF('Клиенты'!$A70="","",'Клиенты'!$A70)</f>
        <v/>
      </c>
      <c r="B84" s="9">
        <f>IF($A84="","",SUMIFS('Отгрузки'!$I$6:$I$505,'Отгрузки'!$C$6:$C$505,$A84,'Отгрузки'!$I$6:$I$505,"&gt;0"))</f>
        <v/>
      </c>
      <c r="C84" s="9">
        <f>IF($A84="","",SUMIFS('Отгрузки'!$I$6:$I$505,'Отгрузки'!$C$6:$C$505,$A84,'Отгрузки'!$J$6:$J$505,"&gt;0"))</f>
        <v/>
      </c>
      <c r="D84" s="9">
        <f>IF($A84="","",SUMIFS('Отгрузки'!$I$6:$I$505,'Отгрузки'!$C$6:$C$505,$A84,'Отгрузки'!$K$6:$K$505,"0–30"))</f>
        <v/>
      </c>
      <c r="E84" s="9">
        <f>IF($A84="","",SUMIFS('Отгрузки'!$I$6:$I$505,'Отгрузки'!$C$6:$C$505,$A84,'Отгрузки'!$K$6:$K$505,"31–60"))</f>
        <v/>
      </c>
      <c r="F84" s="9">
        <f>IF($A84="","",SUMIFS('Отгрузки'!$I$6:$I$505,'Отгрузки'!$C$6:$C$505,$A84,'Отгрузки'!$K$6:$K$505,"61–90"))</f>
        <v/>
      </c>
      <c r="G84" s="9">
        <f>IF($A84="","",SUMIFS('Отгрузки'!$I$6:$I$505,'Отгрузки'!$C$6:$C$505,$A84,'Отгрузки'!$K$6:$K$505,"90+"))</f>
        <v/>
      </c>
      <c r="H84" s="9">
        <f>IF($A84="","",SUMIFS('Оплаты'!$D$6:$D$505,'Оплаты'!$B$6:$B$505,$A84,'Оплаты'!$C$6:$C$505,""))</f>
        <v/>
      </c>
      <c r="I84" s="9">
        <f>IF(OR($A84="",'Клиенты'!$D70=""),"",'Клиенты'!$D70)</f>
        <v/>
      </c>
      <c r="J84" s="9">
        <f>IF(OR($A84="",$I84=""),"",MAX(0,$B84-$H84-$I84))</f>
        <v/>
      </c>
      <c r="K84" s="8">
        <f>IF(OR($A84="",'Клиенты'!$E70=""),"",'Клиенты'!$E70)</f>
        <v/>
      </c>
    </row>
    <row r="85">
      <c r="A85" s="8">
        <f>IF('Клиенты'!$A71="","",'Клиенты'!$A71)</f>
        <v/>
      </c>
      <c r="B85" s="9">
        <f>IF($A85="","",SUMIFS('Отгрузки'!$I$6:$I$505,'Отгрузки'!$C$6:$C$505,$A85,'Отгрузки'!$I$6:$I$505,"&gt;0"))</f>
        <v/>
      </c>
      <c r="C85" s="9">
        <f>IF($A85="","",SUMIFS('Отгрузки'!$I$6:$I$505,'Отгрузки'!$C$6:$C$505,$A85,'Отгрузки'!$J$6:$J$505,"&gt;0"))</f>
        <v/>
      </c>
      <c r="D85" s="9">
        <f>IF($A85="","",SUMIFS('Отгрузки'!$I$6:$I$505,'Отгрузки'!$C$6:$C$505,$A85,'Отгрузки'!$K$6:$K$505,"0–30"))</f>
        <v/>
      </c>
      <c r="E85" s="9">
        <f>IF($A85="","",SUMIFS('Отгрузки'!$I$6:$I$505,'Отгрузки'!$C$6:$C$505,$A85,'Отгрузки'!$K$6:$K$505,"31–60"))</f>
        <v/>
      </c>
      <c r="F85" s="9">
        <f>IF($A85="","",SUMIFS('Отгрузки'!$I$6:$I$505,'Отгрузки'!$C$6:$C$505,$A85,'Отгрузки'!$K$6:$K$505,"61–90"))</f>
        <v/>
      </c>
      <c r="G85" s="9">
        <f>IF($A85="","",SUMIFS('Отгрузки'!$I$6:$I$505,'Отгрузки'!$C$6:$C$505,$A85,'Отгрузки'!$K$6:$K$505,"90+"))</f>
        <v/>
      </c>
      <c r="H85" s="9">
        <f>IF($A85="","",SUMIFS('Оплаты'!$D$6:$D$505,'Оплаты'!$B$6:$B$505,$A85,'Оплаты'!$C$6:$C$505,""))</f>
        <v/>
      </c>
      <c r="I85" s="9">
        <f>IF(OR($A85="",'Клиенты'!$D71=""),"",'Клиенты'!$D71)</f>
        <v/>
      </c>
      <c r="J85" s="9">
        <f>IF(OR($A85="",$I85=""),"",MAX(0,$B85-$H85-$I85))</f>
        <v/>
      </c>
      <c r="K85" s="8">
        <f>IF(OR($A85="",'Клиенты'!$E71=""),"",'Клиенты'!$E71)</f>
        <v/>
      </c>
    </row>
    <row r="86">
      <c r="A86" s="8">
        <f>IF('Клиенты'!$A72="","",'Клиенты'!$A72)</f>
        <v/>
      </c>
      <c r="B86" s="9">
        <f>IF($A86="","",SUMIFS('Отгрузки'!$I$6:$I$505,'Отгрузки'!$C$6:$C$505,$A86,'Отгрузки'!$I$6:$I$505,"&gt;0"))</f>
        <v/>
      </c>
      <c r="C86" s="9">
        <f>IF($A86="","",SUMIFS('Отгрузки'!$I$6:$I$505,'Отгрузки'!$C$6:$C$505,$A86,'Отгрузки'!$J$6:$J$505,"&gt;0"))</f>
        <v/>
      </c>
      <c r="D86" s="9">
        <f>IF($A86="","",SUMIFS('Отгрузки'!$I$6:$I$505,'Отгрузки'!$C$6:$C$505,$A86,'Отгрузки'!$K$6:$K$505,"0–30"))</f>
        <v/>
      </c>
      <c r="E86" s="9">
        <f>IF($A86="","",SUMIFS('Отгрузки'!$I$6:$I$505,'Отгрузки'!$C$6:$C$505,$A86,'Отгрузки'!$K$6:$K$505,"31–60"))</f>
        <v/>
      </c>
      <c r="F86" s="9">
        <f>IF($A86="","",SUMIFS('Отгрузки'!$I$6:$I$505,'Отгрузки'!$C$6:$C$505,$A86,'Отгрузки'!$K$6:$K$505,"61–90"))</f>
        <v/>
      </c>
      <c r="G86" s="9">
        <f>IF($A86="","",SUMIFS('Отгрузки'!$I$6:$I$505,'Отгрузки'!$C$6:$C$505,$A86,'Отгрузки'!$K$6:$K$505,"90+"))</f>
        <v/>
      </c>
      <c r="H86" s="9">
        <f>IF($A86="","",SUMIFS('Оплаты'!$D$6:$D$505,'Оплаты'!$B$6:$B$505,$A86,'Оплаты'!$C$6:$C$505,""))</f>
        <v/>
      </c>
      <c r="I86" s="9">
        <f>IF(OR($A86="",'Клиенты'!$D72=""),"",'Клиенты'!$D72)</f>
        <v/>
      </c>
      <c r="J86" s="9">
        <f>IF(OR($A86="",$I86=""),"",MAX(0,$B86-$H86-$I86))</f>
        <v/>
      </c>
      <c r="K86" s="8">
        <f>IF(OR($A86="",'Клиенты'!$E72=""),"",'Клиенты'!$E72)</f>
        <v/>
      </c>
    </row>
    <row r="87">
      <c r="A87" s="8">
        <f>IF('Клиенты'!$A73="","",'Клиенты'!$A73)</f>
        <v/>
      </c>
      <c r="B87" s="9">
        <f>IF($A87="","",SUMIFS('Отгрузки'!$I$6:$I$505,'Отгрузки'!$C$6:$C$505,$A87,'Отгрузки'!$I$6:$I$505,"&gt;0"))</f>
        <v/>
      </c>
      <c r="C87" s="9">
        <f>IF($A87="","",SUMIFS('Отгрузки'!$I$6:$I$505,'Отгрузки'!$C$6:$C$505,$A87,'Отгрузки'!$J$6:$J$505,"&gt;0"))</f>
        <v/>
      </c>
      <c r="D87" s="9">
        <f>IF($A87="","",SUMIFS('Отгрузки'!$I$6:$I$505,'Отгрузки'!$C$6:$C$505,$A87,'Отгрузки'!$K$6:$K$505,"0–30"))</f>
        <v/>
      </c>
      <c r="E87" s="9">
        <f>IF($A87="","",SUMIFS('Отгрузки'!$I$6:$I$505,'Отгрузки'!$C$6:$C$505,$A87,'Отгрузки'!$K$6:$K$505,"31–60"))</f>
        <v/>
      </c>
      <c r="F87" s="9">
        <f>IF($A87="","",SUMIFS('Отгрузки'!$I$6:$I$505,'Отгрузки'!$C$6:$C$505,$A87,'Отгрузки'!$K$6:$K$505,"61–90"))</f>
        <v/>
      </c>
      <c r="G87" s="9">
        <f>IF($A87="","",SUMIFS('Отгрузки'!$I$6:$I$505,'Отгрузки'!$C$6:$C$505,$A87,'Отгрузки'!$K$6:$K$505,"90+"))</f>
        <v/>
      </c>
      <c r="H87" s="9">
        <f>IF($A87="","",SUMIFS('Оплаты'!$D$6:$D$505,'Оплаты'!$B$6:$B$505,$A87,'Оплаты'!$C$6:$C$505,""))</f>
        <v/>
      </c>
      <c r="I87" s="9">
        <f>IF(OR($A87="",'Клиенты'!$D73=""),"",'Клиенты'!$D73)</f>
        <v/>
      </c>
      <c r="J87" s="9">
        <f>IF(OR($A87="",$I87=""),"",MAX(0,$B87-$H87-$I87))</f>
        <v/>
      </c>
      <c r="K87" s="8">
        <f>IF(OR($A87="",'Клиенты'!$E73=""),"",'Клиенты'!$E73)</f>
        <v/>
      </c>
    </row>
    <row r="88">
      <c r="A88" s="8">
        <f>IF('Клиенты'!$A74="","",'Клиенты'!$A74)</f>
        <v/>
      </c>
      <c r="B88" s="9">
        <f>IF($A88="","",SUMIFS('Отгрузки'!$I$6:$I$505,'Отгрузки'!$C$6:$C$505,$A88,'Отгрузки'!$I$6:$I$505,"&gt;0"))</f>
        <v/>
      </c>
      <c r="C88" s="9">
        <f>IF($A88="","",SUMIFS('Отгрузки'!$I$6:$I$505,'Отгрузки'!$C$6:$C$505,$A88,'Отгрузки'!$J$6:$J$505,"&gt;0"))</f>
        <v/>
      </c>
      <c r="D88" s="9">
        <f>IF($A88="","",SUMIFS('Отгрузки'!$I$6:$I$505,'Отгрузки'!$C$6:$C$505,$A88,'Отгрузки'!$K$6:$K$505,"0–30"))</f>
        <v/>
      </c>
      <c r="E88" s="9">
        <f>IF($A88="","",SUMIFS('Отгрузки'!$I$6:$I$505,'Отгрузки'!$C$6:$C$505,$A88,'Отгрузки'!$K$6:$K$505,"31–60"))</f>
        <v/>
      </c>
      <c r="F88" s="9">
        <f>IF($A88="","",SUMIFS('Отгрузки'!$I$6:$I$505,'Отгрузки'!$C$6:$C$505,$A88,'Отгрузки'!$K$6:$K$505,"61–90"))</f>
        <v/>
      </c>
      <c r="G88" s="9">
        <f>IF($A88="","",SUMIFS('Отгрузки'!$I$6:$I$505,'Отгрузки'!$C$6:$C$505,$A88,'Отгрузки'!$K$6:$K$505,"90+"))</f>
        <v/>
      </c>
      <c r="H88" s="9">
        <f>IF($A88="","",SUMIFS('Оплаты'!$D$6:$D$505,'Оплаты'!$B$6:$B$505,$A88,'Оплаты'!$C$6:$C$505,""))</f>
        <v/>
      </c>
      <c r="I88" s="9">
        <f>IF(OR($A88="",'Клиенты'!$D74=""),"",'Клиенты'!$D74)</f>
        <v/>
      </c>
      <c r="J88" s="9">
        <f>IF(OR($A88="",$I88=""),"",MAX(0,$B88-$H88-$I88))</f>
        <v/>
      </c>
      <c r="K88" s="8">
        <f>IF(OR($A88="",'Клиенты'!$E74=""),"",'Клиенты'!$E74)</f>
        <v/>
      </c>
    </row>
    <row r="89">
      <c r="A89" s="8">
        <f>IF('Клиенты'!$A75="","",'Клиенты'!$A75)</f>
        <v/>
      </c>
      <c r="B89" s="9">
        <f>IF($A89="","",SUMIFS('Отгрузки'!$I$6:$I$505,'Отгрузки'!$C$6:$C$505,$A89,'Отгрузки'!$I$6:$I$505,"&gt;0"))</f>
        <v/>
      </c>
      <c r="C89" s="9">
        <f>IF($A89="","",SUMIFS('Отгрузки'!$I$6:$I$505,'Отгрузки'!$C$6:$C$505,$A89,'Отгрузки'!$J$6:$J$505,"&gt;0"))</f>
        <v/>
      </c>
      <c r="D89" s="9">
        <f>IF($A89="","",SUMIFS('Отгрузки'!$I$6:$I$505,'Отгрузки'!$C$6:$C$505,$A89,'Отгрузки'!$K$6:$K$505,"0–30"))</f>
        <v/>
      </c>
      <c r="E89" s="9">
        <f>IF($A89="","",SUMIFS('Отгрузки'!$I$6:$I$505,'Отгрузки'!$C$6:$C$505,$A89,'Отгрузки'!$K$6:$K$505,"31–60"))</f>
        <v/>
      </c>
      <c r="F89" s="9">
        <f>IF($A89="","",SUMIFS('Отгрузки'!$I$6:$I$505,'Отгрузки'!$C$6:$C$505,$A89,'Отгрузки'!$K$6:$K$505,"61–90"))</f>
        <v/>
      </c>
      <c r="G89" s="9">
        <f>IF($A89="","",SUMIFS('Отгрузки'!$I$6:$I$505,'Отгрузки'!$C$6:$C$505,$A89,'Отгрузки'!$K$6:$K$505,"90+"))</f>
        <v/>
      </c>
      <c r="H89" s="9">
        <f>IF($A89="","",SUMIFS('Оплаты'!$D$6:$D$505,'Оплаты'!$B$6:$B$505,$A89,'Оплаты'!$C$6:$C$505,""))</f>
        <v/>
      </c>
      <c r="I89" s="9">
        <f>IF(OR($A89="",'Клиенты'!$D75=""),"",'Клиенты'!$D75)</f>
        <v/>
      </c>
      <c r="J89" s="9">
        <f>IF(OR($A89="",$I89=""),"",MAX(0,$B89-$H89-$I89))</f>
        <v/>
      </c>
      <c r="K89" s="8">
        <f>IF(OR($A89="",'Клиенты'!$E75=""),"",'Клиенты'!$E75)</f>
        <v/>
      </c>
    </row>
    <row r="90">
      <c r="A90" s="8">
        <f>IF('Клиенты'!$A76="","",'Клиенты'!$A76)</f>
        <v/>
      </c>
      <c r="B90" s="9">
        <f>IF($A90="","",SUMIFS('Отгрузки'!$I$6:$I$505,'Отгрузки'!$C$6:$C$505,$A90,'Отгрузки'!$I$6:$I$505,"&gt;0"))</f>
        <v/>
      </c>
      <c r="C90" s="9">
        <f>IF($A90="","",SUMIFS('Отгрузки'!$I$6:$I$505,'Отгрузки'!$C$6:$C$505,$A90,'Отгрузки'!$J$6:$J$505,"&gt;0"))</f>
        <v/>
      </c>
      <c r="D90" s="9">
        <f>IF($A90="","",SUMIFS('Отгрузки'!$I$6:$I$505,'Отгрузки'!$C$6:$C$505,$A90,'Отгрузки'!$K$6:$K$505,"0–30"))</f>
        <v/>
      </c>
      <c r="E90" s="9">
        <f>IF($A90="","",SUMIFS('Отгрузки'!$I$6:$I$505,'Отгрузки'!$C$6:$C$505,$A90,'Отгрузки'!$K$6:$K$505,"31–60"))</f>
        <v/>
      </c>
      <c r="F90" s="9">
        <f>IF($A90="","",SUMIFS('Отгрузки'!$I$6:$I$505,'Отгрузки'!$C$6:$C$505,$A90,'Отгрузки'!$K$6:$K$505,"61–90"))</f>
        <v/>
      </c>
      <c r="G90" s="9">
        <f>IF($A90="","",SUMIFS('Отгрузки'!$I$6:$I$505,'Отгрузки'!$C$6:$C$505,$A90,'Отгрузки'!$K$6:$K$505,"90+"))</f>
        <v/>
      </c>
      <c r="H90" s="9">
        <f>IF($A90="","",SUMIFS('Оплаты'!$D$6:$D$505,'Оплаты'!$B$6:$B$505,$A90,'Оплаты'!$C$6:$C$505,""))</f>
        <v/>
      </c>
      <c r="I90" s="9">
        <f>IF(OR($A90="",'Клиенты'!$D76=""),"",'Клиенты'!$D76)</f>
        <v/>
      </c>
      <c r="J90" s="9">
        <f>IF(OR($A90="",$I90=""),"",MAX(0,$B90-$H90-$I90))</f>
        <v/>
      </c>
      <c r="K90" s="8">
        <f>IF(OR($A90="",'Клиенты'!$E76=""),"",'Клиенты'!$E76)</f>
        <v/>
      </c>
    </row>
    <row r="91">
      <c r="A91" s="8">
        <f>IF('Клиенты'!$A77="","",'Клиенты'!$A77)</f>
        <v/>
      </c>
      <c r="B91" s="9">
        <f>IF($A91="","",SUMIFS('Отгрузки'!$I$6:$I$505,'Отгрузки'!$C$6:$C$505,$A91,'Отгрузки'!$I$6:$I$505,"&gt;0"))</f>
        <v/>
      </c>
      <c r="C91" s="9">
        <f>IF($A91="","",SUMIFS('Отгрузки'!$I$6:$I$505,'Отгрузки'!$C$6:$C$505,$A91,'Отгрузки'!$J$6:$J$505,"&gt;0"))</f>
        <v/>
      </c>
      <c r="D91" s="9">
        <f>IF($A91="","",SUMIFS('Отгрузки'!$I$6:$I$505,'Отгрузки'!$C$6:$C$505,$A91,'Отгрузки'!$K$6:$K$505,"0–30"))</f>
        <v/>
      </c>
      <c r="E91" s="9">
        <f>IF($A91="","",SUMIFS('Отгрузки'!$I$6:$I$505,'Отгрузки'!$C$6:$C$505,$A91,'Отгрузки'!$K$6:$K$505,"31–60"))</f>
        <v/>
      </c>
      <c r="F91" s="9">
        <f>IF($A91="","",SUMIFS('Отгрузки'!$I$6:$I$505,'Отгрузки'!$C$6:$C$505,$A91,'Отгрузки'!$K$6:$K$505,"61–90"))</f>
        <v/>
      </c>
      <c r="G91" s="9">
        <f>IF($A91="","",SUMIFS('Отгрузки'!$I$6:$I$505,'Отгрузки'!$C$6:$C$505,$A91,'Отгрузки'!$K$6:$K$505,"90+"))</f>
        <v/>
      </c>
      <c r="H91" s="9">
        <f>IF($A91="","",SUMIFS('Оплаты'!$D$6:$D$505,'Оплаты'!$B$6:$B$505,$A91,'Оплаты'!$C$6:$C$505,""))</f>
        <v/>
      </c>
      <c r="I91" s="9">
        <f>IF(OR($A91="",'Клиенты'!$D77=""),"",'Клиенты'!$D77)</f>
        <v/>
      </c>
      <c r="J91" s="9">
        <f>IF(OR($A91="",$I91=""),"",MAX(0,$B91-$H91-$I91))</f>
        <v/>
      </c>
      <c r="K91" s="8">
        <f>IF(OR($A91="",'Клиенты'!$E77=""),"",'Клиенты'!$E77)</f>
        <v/>
      </c>
    </row>
    <row r="92">
      <c r="A92" s="8">
        <f>IF('Клиенты'!$A78="","",'Клиенты'!$A78)</f>
        <v/>
      </c>
      <c r="B92" s="9">
        <f>IF($A92="","",SUMIFS('Отгрузки'!$I$6:$I$505,'Отгрузки'!$C$6:$C$505,$A92,'Отгрузки'!$I$6:$I$505,"&gt;0"))</f>
        <v/>
      </c>
      <c r="C92" s="9">
        <f>IF($A92="","",SUMIFS('Отгрузки'!$I$6:$I$505,'Отгрузки'!$C$6:$C$505,$A92,'Отгрузки'!$J$6:$J$505,"&gt;0"))</f>
        <v/>
      </c>
      <c r="D92" s="9">
        <f>IF($A92="","",SUMIFS('Отгрузки'!$I$6:$I$505,'Отгрузки'!$C$6:$C$505,$A92,'Отгрузки'!$K$6:$K$505,"0–30"))</f>
        <v/>
      </c>
      <c r="E92" s="9">
        <f>IF($A92="","",SUMIFS('Отгрузки'!$I$6:$I$505,'Отгрузки'!$C$6:$C$505,$A92,'Отгрузки'!$K$6:$K$505,"31–60"))</f>
        <v/>
      </c>
      <c r="F92" s="9">
        <f>IF($A92="","",SUMIFS('Отгрузки'!$I$6:$I$505,'Отгрузки'!$C$6:$C$505,$A92,'Отгрузки'!$K$6:$K$505,"61–90"))</f>
        <v/>
      </c>
      <c r="G92" s="9">
        <f>IF($A92="","",SUMIFS('Отгрузки'!$I$6:$I$505,'Отгрузки'!$C$6:$C$505,$A92,'Отгрузки'!$K$6:$K$505,"90+"))</f>
        <v/>
      </c>
      <c r="H92" s="9">
        <f>IF($A92="","",SUMIFS('Оплаты'!$D$6:$D$505,'Оплаты'!$B$6:$B$505,$A92,'Оплаты'!$C$6:$C$505,""))</f>
        <v/>
      </c>
      <c r="I92" s="9">
        <f>IF(OR($A92="",'Клиенты'!$D78=""),"",'Клиенты'!$D78)</f>
        <v/>
      </c>
      <c r="J92" s="9">
        <f>IF(OR($A92="",$I92=""),"",MAX(0,$B92-$H92-$I92))</f>
        <v/>
      </c>
      <c r="K92" s="8">
        <f>IF(OR($A92="",'Клиенты'!$E78=""),"",'Клиенты'!$E78)</f>
        <v/>
      </c>
    </row>
    <row r="93">
      <c r="A93" s="8">
        <f>IF('Клиенты'!$A79="","",'Клиенты'!$A79)</f>
        <v/>
      </c>
      <c r="B93" s="9">
        <f>IF($A93="","",SUMIFS('Отгрузки'!$I$6:$I$505,'Отгрузки'!$C$6:$C$505,$A93,'Отгрузки'!$I$6:$I$505,"&gt;0"))</f>
        <v/>
      </c>
      <c r="C93" s="9">
        <f>IF($A93="","",SUMIFS('Отгрузки'!$I$6:$I$505,'Отгрузки'!$C$6:$C$505,$A93,'Отгрузки'!$J$6:$J$505,"&gt;0"))</f>
        <v/>
      </c>
      <c r="D93" s="9">
        <f>IF($A93="","",SUMIFS('Отгрузки'!$I$6:$I$505,'Отгрузки'!$C$6:$C$505,$A93,'Отгрузки'!$K$6:$K$505,"0–30"))</f>
        <v/>
      </c>
      <c r="E93" s="9">
        <f>IF($A93="","",SUMIFS('Отгрузки'!$I$6:$I$505,'Отгрузки'!$C$6:$C$505,$A93,'Отгрузки'!$K$6:$K$505,"31–60"))</f>
        <v/>
      </c>
      <c r="F93" s="9">
        <f>IF($A93="","",SUMIFS('Отгрузки'!$I$6:$I$505,'Отгрузки'!$C$6:$C$505,$A93,'Отгрузки'!$K$6:$K$505,"61–90"))</f>
        <v/>
      </c>
      <c r="G93" s="9">
        <f>IF($A93="","",SUMIFS('Отгрузки'!$I$6:$I$505,'Отгрузки'!$C$6:$C$505,$A93,'Отгрузки'!$K$6:$K$505,"90+"))</f>
        <v/>
      </c>
      <c r="H93" s="9">
        <f>IF($A93="","",SUMIFS('Оплаты'!$D$6:$D$505,'Оплаты'!$B$6:$B$505,$A93,'Оплаты'!$C$6:$C$505,""))</f>
        <v/>
      </c>
      <c r="I93" s="9">
        <f>IF(OR($A93="",'Клиенты'!$D79=""),"",'Клиенты'!$D79)</f>
        <v/>
      </c>
      <c r="J93" s="9">
        <f>IF(OR($A93="",$I93=""),"",MAX(0,$B93-$H93-$I93))</f>
        <v/>
      </c>
      <c r="K93" s="8">
        <f>IF(OR($A93="",'Клиенты'!$E79=""),"",'Клиенты'!$E79)</f>
        <v/>
      </c>
    </row>
    <row r="94">
      <c r="A94" s="8">
        <f>IF('Клиенты'!$A80="","",'Клиенты'!$A80)</f>
        <v/>
      </c>
      <c r="B94" s="9">
        <f>IF($A94="","",SUMIFS('Отгрузки'!$I$6:$I$505,'Отгрузки'!$C$6:$C$505,$A94,'Отгрузки'!$I$6:$I$505,"&gt;0"))</f>
        <v/>
      </c>
      <c r="C94" s="9">
        <f>IF($A94="","",SUMIFS('Отгрузки'!$I$6:$I$505,'Отгрузки'!$C$6:$C$505,$A94,'Отгрузки'!$J$6:$J$505,"&gt;0"))</f>
        <v/>
      </c>
      <c r="D94" s="9">
        <f>IF($A94="","",SUMIFS('Отгрузки'!$I$6:$I$505,'Отгрузки'!$C$6:$C$505,$A94,'Отгрузки'!$K$6:$K$505,"0–30"))</f>
        <v/>
      </c>
      <c r="E94" s="9">
        <f>IF($A94="","",SUMIFS('Отгрузки'!$I$6:$I$505,'Отгрузки'!$C$6:$C$505,$A94,'Отгрузки'!$K$6:$K$505,"31–60"))</f>
        <v/>
      </c>
      <c r="F94" s="9">
        <f>IF($A94="","",SUMIFS('Отгрузки'!$I$6:$I$505,'Отгрузки'!$C$6:$C$505,$A94,'Отгрузки'!$K$6:$K$505,"61–90"))</f>
        <v/>
      </c>
      <c r="G94" s="9">
        <f>IF($A94="","",SUMIFS('Отгрузки'!$I$6:$I$505,'Отгрузки'!$C$6:$C$505,$A94,'Отгрузки'!$K$6:$K$505,"90+"))</f>
        <v/>
      </c>
      <c r="H94" s="9">
        <f>IF($A94="","",SUMIFS('Оплаты'!$D$6:$D$505,'Оплаты'!$B$6:$B$505,$A94,'Оплаты'!$C$6:$C$505,""))</f>
        <v/>
      </c>
      <c r="I94" s="9">
        <f>IF(OR($A94="",'Клиенты'!$D80=""),"",'Клиенты'!$D80)</f>
        <v/>
      </c>
      <c r="J94" s="9">
        <f>IF(OR($A94="",$I94=""),"",MAX(0,$B94-$H94-$I94))</f>
        <v/>
      </c>
      <c r="K94" s="8">
        <f>IF(OR($A94="",'Клиенты'!$E80=""),"",'Клиенты'!$E80)</f>
        <v/>
      </c>
    </row>
    <row r="95">
      <c r="A95" s="8">
        <f>IF('Клиенты'!$A81="","",'Клиенты'!$A81)</f>
        <v/>
      </c>
      <c r="B95" s="9">
        <f>IF($A95="","",SUMIFS('Отгрузки'!$I$6:$I$505,'Отгрузки'!$C$6:$C$505,$A95,'Отгрузки'!$I$6:$I$505,"&gt;0"))</f>
        <v/>
      </c>
      <c r="C95" s="9">
        <f>IF($A95="","",SUMIFS('Отгрузки'!$I$6:$I$505,'Отгрузки'!$C$6:$C$505,$A95,'Отгрузки'!$J$6:$J$505,"&gt;0"))</f>
        <v/>
      </c>
      <c r="D95" s="9">
        <f>IF($A95="","",SUMIFS('Отгрузки'!$I$6:$I$505,'Отгрузки'!$C$6:$C$505,$A95,'Отгрузки'!$K$6:$K$505,"0–30"))</f>
        <v/>
      </c>
      <c r="E95" s="9">
        <f>IF($A95="","",SUMIFS('Отгрузки'!$I$6:$I$505,'Отгрузки'!$C$6:$C$505,$A95,'Отгрузки'!$K$6:$K$505,"31–60"))</f>
        <v/>
      </c>
      <c r="F95" s="9">
        <f>IF($A95="","",SUMIFS('Отгрузки'!$I$6:$I$505,'Отгрузки'!$C$6:$C$505,$A95,'Отгрузки'!$K$6:$K$505,"61–90"))</f>
        <v/>
      </c>
      <c r="G95" s="9">
        <f>IF($A95="","",SUMIFS('Отгрузки'!$I$6:$I$505,'Отгрузки'!$C$6:$C$505,$A95,'Отгрузки'!$K$6:$K$505,"90+"))</f>
        <v/>
      </c>
      <c r="H95" s="9">
        <f>IF($A95="","",SUMIFS('Оплаты'!$D$6:$D$505,'Оплаты'!$B$6:$B$505,$A95,'Оплаты'!$C$6:$C$505,""))</f>
        <v/>
      </c>
      <c r="I95" s="9">
        <f>IF(OR($A95="",'Клиенты'!$D81=""),"",'Клиенты'!$D81)</f>
        <v/>
      </c>
      <c r="J95" s="9">
        <f>IF(OR($A95="",$I95=""),"",MAX(0,$B95-$H95-$I95))</f>
        <v/>
      </c>
      <c r="K95" s="8">
        <f>IF(OR($A95="",'Клиенты'!$E81=""),"",'Клиенты'!$E81)</f>
        <v/>
      </c>
    </row>
    <row r="96">
      <c r="A96" s="8">
        <f>IF('Клиенты'!$A82="","",'Клиенты'!$A82)</f>
        <v/>
      </c>
      <c r="B96" s="9">
        <f>IF($A96="","",SUMIFS('Отгрузки'!$I$6:$I$505,'Отгрузки'!$C$6:$C$505,$A96,'Отгрузки'!$I$6:$I$505,"&gt;0"))</f>
        <v/>
      </c>
      <c r="C96" s="9">
        <f>IF($A96="","",SUMIFS('Отгрузки'!$I$6:$I$505,'Отгрузки'!$C$6:$C$505,$A96,'Отгрузки'!$J$6:$J$505,"&gt;0"))</f>
        <v/>
      </c>
      <c r="D96" s="9">
        <f>IF($A96="","",SUMIFS('Отгрузки'!$I$6:$I$505,'Отгрузки'!$C$6:$C$505,$A96,'Отгрузки'!$K$6:$K$505,"0–30"))</f>
        <v/>
      </c>
      <c r="E96" s="9">
        <f>IF($A96="","",SUMIFS('Отгрузки'!$I$6:$I$505,'Отгрузки'!$C$6:$C$505,$A96,'Отгрузки'!$K$6:$K$505,"31–60"))</f>
        <v/>
      </c>
      <c r="F96" s="9">
        <f>IF($A96="","",SUMIFS('Отгрузки'!$I$6:$I$505,'Отгрузки'!$C$6:$C$505,$A96,'Отгрузки'!$K$6:$K$505,"61–90"))</f>
        <v/>
      </c>
      <c r="G96" s="9">
        <f>IF($A96="","",SUMIFS('Отгрузки'!$I$6:$I$505,'Отгрузки'!$C$6:$C$505,$A96,'Отгрузки'!$K$6:$K$505,"90+"))</f>
        <v/>
      </c>
      <c r="H96" s="9">
        <f>IF($A96="","",SUMIFS('Оплаты'!$D$6:$D$505,'Оплаты'!$B$6:$B$505,$A96,'Оплаты'!$C$6:$C$505,""))</f>
        <v/>
      </c>
      <c r="I96" s="9">
        <f>IF(OR($A96="",'Клиенты'!$D82=""),"",'Клиенты'!$D82)</f>
        <v/>
      </c>
      <c r="J96" s="9">
        <f>IF(OR($A96="",$I96=""),"",MAX(0,$B96-$H96-$I96))</f>
        <v/>
      </c>
      <c r="K96" s="8">
        <f>IF(OR($A96="",'Клиенты'!$E82=""),"",'Клиенты'!$E82)</f>
        <v/>
      </c>
    </row>
    <row r="97">
      <c r="A97" s="8">
        <f>IF('Клиенты'!$A83="","",'Клиенты'!$A83)</f>
        <v/>
      </c>
      <c r="B97" s="9">
        <f>IF($A97="","",SUMIFS('Отгрузки'!$I$6:$I$505,'Отгрузки'!$C$6:$C$505,$A97,'Отгрузки'!$I$6:$I$505,"&gt;0"))</f>
        <v/>
      </c>
      <c r="C97" s="9">
        <f>IF($A97="","",SUMIFS('Отгрузки'!$I$6:$I$505,'Отгрузки'!$C$6:$C$505,$A97,'Отгрузки'!$J$6:$J$505,"&gt;0"))</f>
        <v/>
      </c>
      <c r="D97" s="9">
        <f>IF($A97="","",SUMIFS('Отгрузки'!$I$6:$I$505,'Отгрузки'!$C$6:$C$505,$A97,'Отгрузки'!$K$6:$K$505,"0–30"))</f>
        <v/>
      </c>
      <c r="E97" s="9">
        <f>IF($A97="","",SUMIFS('Отгрузки'!$I$6:$I$505,'Отгрузки'!$C$6:$C$505,$A97,'Отгрузки'!$K$6:$K$505,"31–60"))</f>
        <v/>
      </c>
      <c r="F97" s="9">
        <f>IF($A97="","",SUMIFS('Отгрузки'!$I$6:$I$505,'Отгрузки'!$C$6:$C$505,$A97,'Отгрузки'!$K$6:$K$505,"61–90"))</f>
        <v/>
      </c>
      <c r="G97" s="9">
        <f>IF($A97="","",SUMIFS('Отгрузки'!$I$6:$I$505,'Отгрузки'!$C$6:$C$505,$A97,'Отгрузки'!$K$6:$K$505,"90+"))</f>
        <v/>
      </c>
      <c r="H97" s="9">
        <f>IF($A97="","",SUMIFS('Оплаты'!$D$6:$D$505,'Оплаты'!$B$6:$B$505,$A97,'Оплаты'!$C$6:$C$505,""))</f>
        <v/>
      </c>
      <c r="I97" s="9">
        <f>IF(OR($A97="",'Клиенты'!$D83=""),"",'Клиенты'!$D83)</f>
        <v/>
      </c>
      <c r="J97" s="9">
        <f>IF(OR($A97="",$I97=""),"",MAX(0,$B97-$H97-$I97))</f>
        <v/>
      </c>
      <c r="K97" s="8">
        <f>IF(OR($A97="",'Клиенты'!$E83=""),"",'Клиенты'!$E83)</f>
        <v/>
      </c>
    </row>
    <row r="98">
      <c r="A98" s="8">
        <f>IF('Клиенты'!$A84="","",'Клиенты'!$A84)</f>
        <v/>
      </c>
      <c r="B98" s="9">
        <f>IF($A98="","",SUMIFS('Отгрузки'!$I$6:$I$505,'Отгрузки'!$C$6:$C$505,$A98,'Отгрузки'!$I$6:$I$505,"&gt;0"))</f>
        <v/>
      </c>
      <c r="C98" s="9">
        <f>IF($A98="","",SUMIFS('Отгрузки'!$I$6:$I$505,'Отгрузки'!$C$6:$C$505,$A98,'Отгрузки'!$J$6:$J$505,"&gt;0"))</f>
        <v/>
      </c>
      <c r="D98" s="9">
        <f>IF($A98="","",SUMIFS('Отгрузки'!$I$6:$I$505,'Отгрузки'!$C$6:$C$505,$A98,'Отгрузки'!$K$6:$K$505,"0–30"))</f>
        <v/>
      </c>
      <c r="E98" s="9">
        <f>IF($A98="","",SUMIFS('Отгрузки'!$I$6:$I$505,'Отгрузки'!$C$6:$C$505,$A98,'Отгрузки'!$K$6:$K$505,"31–60"))</f>
        <v/>
      </c>
      <c r="F98" s="9">
        <f>IF($A98="","",SUMIFS('Отгрузки'!$I$6:$I$505,'Отгрузки'!$C$6:$C$505,$A98,'Отгрузки'!$K$6:$K$505,"61–90"))</f>
        <v/>
      </c>
      <c r="G98" s="9">
        <f>IF($A98="","",SUMIFS('Отгрузки'!$I$6:$I$505,'Отгрузки'!$C$6:$C$505,$A98,'Отгрузки'!$K$6:$K$505,"90+"))</f>
        <v/>
      </c>
      <c r="H98" s="9">
        <f>IF($A98="","",SUMIFS('Оплаты'!$D$6:$D$505,'Оплаты'!$B$6:$B$505,$A98,'Оплаты'!$C$6:$C$505,""))</f>
        <v/>
      </c>
      <c r="I98" s="9">
        <f>IF(OR($A98="",'Клиенты'!$D84=""),"",'Клиенты'!$D84)</f>
        <v/>
      </c>
      <c r="J98" s="9">
        <f>IF(OR($A98="",$I98=""),"",MAX(0,$B98-$H98-$I98))</f>
        <v/>
      </c>
      <c r="K98" s="8">
        <f>IF(OR($A98="",'Клиенты'!$E84=""),"",'Клиенты'!$E84)</f>
        <v/>
      </c>
    </row>
    <row r="99">
      <c r="A99" s="8">
        <f>IF('Клиенты'!$A85="","",'Клиенты'!$A85)</f>
        <v/>
      </c>
      <c r="B99" s="9">
        <f>IF($A99="","",SUMIFS('Отгрузки'!$I$6:$I$505,'Отгрузки'!$C$6:$C$505,$A99,'Отгрузки'!$I$6:$I$505,"&gt;0"))</f>
        <v/>
      </c>
      <c r="C99" s="9">
        <f>IF($A99="","",SUMIFS('Отгрузки'!$I$6:$I$505,'Отгрузки'!$C$6:$C$505,$A99,'Отгрузки'!$J$6:$J$505,"&gt;0"))</f>
        <v/>
      </c>
      <c r="D99" s="9">
        <f>IF($A99="","",SUMIFS('Отгрузки'!$I$6:$I$505,'Отгрузки'!$C$6:$C$505,$A99,'Отгрузки'!$K$6:$K$505,"0–30"))</f>
        <v/>
      </c>
      <c r="E99" s="9">
        <f>IF($A99="","",SUMIFS('Отгрузки'!$I$6:$I$505,'Отгрузки'!$C$6:$C$505,$A99,'Отгрузки'!$K$6:$K$505,"31–60"))</f>
        <v/>
      </c>
      <c r="F99" s="9">
        <f>IF($A99="","",SUMIFS('Отгрузки'!$I$6:$I$505,'Отгрузки'!$C$6:$C$505,$A99,'Отгрузки'!$K$6:$K$505,"61–90"))</f>
        <v/>
      </c>
      <c r="G99" s="9">
        <f>IF($A99="","",SUMIFS('Отгрузки'!$I$6:$I$505,'Отгрузки'!$C$6:$C$505,$A99,'Отгрузки'!$K$6:$K$505,"90+"))</f>
        <v/>
      </c>
      <c r="H99" s="9">
        <f>IF($A99="","",SUMIFS('Оплаты'!$D$6:$D$505,'Оплаты'!$B$6:$B$505,$A99,'Оплаты'!$C$6:$C$505,""))</f>
        <v/>
      </c>
      <c r="I99" s="9">
        <f>IF(OR($A99="",'Клиенты'!$D85=""),"",'Клиенты'!$D85)</f>
        <v/>
      </c>
      <c r="J99" s="9">
        <f>IF(OR($A99="",$I99=""),"",MAX(0,$B99-$H99-$I99))</f>
        <v/>
      </c>
      <c r="K99" s="8">
        <f>IF(OR($A99="",'Клиенты'!$E85=""),"",'Клиенты'!$E85)</f>
        <v/>
      </c>
    </row>
    <row r="100">
      <c r="A100" s="8">
        <f>IF('Клиенты'!$A86="","",'Клиенты'!$A86)</f>
        <v/>
      </c>
      <c r="B100" s="9">
        <f>IF($A100="","",SUMIFS('Отгрузки'!$I$6:$I$505,'Отгрузки'!$C$6:$C$505,$A100,'Отгрузки'!$I$6:$I$505,"&gt;0"))</f>
        <v/>
      </c>
      <c r="C100" s="9">
        <f>IF($A100="","",SUMIFS('Отгрузки'!$I$6:$I$505,'Отгрузки'!$C$6:$C$505,$A100,'Отгрузки'!$J$6:$J$505,"&gt;0"))</f>
        <v/>
      </c>
      <c r="D100" s="9">
        <f>IF($A100="","",SUMIFS('Отгрузки'!$I$6:$I$505,'Отгрузки'!$C$6:$C$505,$A100,'Отгрузки'!$K$6:$K$505,"0–30"))</f>
        <v/>
      </c>
      <c r="E100" s="9">
        <f>IF($A100="","",SUMIFS('Отгрузки'!$I$6:$I$505,'Отгрузки'!$C$6:$C$505,$A100,'Отгрузки'!$K$6:$K$505,"31–60"))</f>
        <v/>
      </c>
      <c r="F100" s="9">
        <f>IF($A100="","",SUMIFS('Отгрузки'!$I$6:$I$505,'Отгрузки'!$C$6:$C$505,$A100,'Отгрузки'!$K$6:$K$505,"61–90"))</f>
        <v/>
      </c>
      <c r="G100" s="9">
        <f>IF($A100="","",SUMIFS('Отгрузки'!$I$6:$I$505,'Отгрузки'!$C$6:$C$505,$A100,'Отгрузки'!$K$6:$K$505,"90+"))</f>
        <v/>
      </c>
      <c r="H100" s="9">
        <f>IF($A100="","",SUMIFS('Оплаты'!$D$6:$D$505,'Оплаты'!$B$6:$B$505,$A100,'Оплаты'!$C$6:$C$505,""))</f>
        <v/>
      </c>
      <c r="I100" s="9">
        <f>IF(OR($A100="",'Клиенты'!$D86=""),"",'Клиенты'!$D86)</f>
        <v/>
      </c>
      <c r="J100" s="9">
        <f>IF(OR($A100="",$I100=""),"",MAX(0,$B100-$H100-$I100))</f>
        <v/>
      </c>
      <c r="K100" s="8">
        <f>IF(OR($A100="",'Клиенты'!$E86=""),"",'Клиенты'!$E86)</f>
        <v/>
      </c>
    </row>
    <row r="101">
      <c r="A101" s="8">
        <f>IF('Клиенты'!$A87="","",'Клиенты'!$A87)</f>
        <v/>
      </c>
      <c r="B101" s="9">
        <f>IF($A101="","",SUMIFS('Отгрузки'!$I$6:$I$505,'Отгрузки'!$C$6:$C$505,$A101,'Отгрузки'!$I$6:$I$505,"&gt;0"))</f>
        <v/>
      </c>
      <c r="C101" s="9">
        <f>IF($A101="","",SUMIFS('Отгрузки'!$I$6:$I$505,'Отгрузки'!$C$6:$C$505,$A101,'Отгрузки'!$J$6:$J$505,"&gt;0"))</f>
        <v/>
      </c>
      <c r="D101" s="9">
        <f>IF($A101="","",SUMIFS('Отгрузки'!$I$6:$I$505,'Отгрузки'!$C$6:$C$505,$A101,'Отгрузки'!$K$6:$K$505,"0–30"))</f>
        <v/>
      </c>
      <c r="E101" s="9">
        <f>IF($A101="","",SUMIFS('Отгрузки'!$I$6:$I$505,'Отгрузки'!$C$6:$C$505,$A101,'Отгрузки'!$K$6:$K$505,"31–60"))</f>
        <v/>
      </c>
      <c r="F101" s="9">
        <f>IF($A101="","",SUMIFS('Отгрузки'!$I$6:$I$505,'Отгрузки'!$C$6:$C$505,$A101,'Отгрузки'!$K$6:$K$505,"61–90"))</f>
        <v/>
      </c>
      <c r="G101" s="9">
        <f>IF($A101="","",SUMIFS('Отгрузки'!$I$6:$I$505,'Отгрузки'!$C$6:$C$505,$A101,'Отгрузки'!$K$6:$K$505,"90+"))</f>
        <v/>
      </c>
      <c r="H101" s="9">
        <f>IF($A101="","",SUMIFS('Оплаты'!$D$6:$D$505,'Оплаты'!$B$6:$B$505,$A101,'Оплаты'!$C$6:$C$505,""))</f>
        <v/>
      </c>
      <c r="I101" s="9">
        <f>IF(OR($A101="",'Клиенты'!$D87=""),"",'Клиенты'!$D87)</f>
        <v/>
      </c>
      <c r="J101" s="9">
        <f>IF(OR($A101="",$I101=""),"",MAX(0,$B101-$H101-$I101))</f>
        <v/>
      </c>
      <c r="K101" s="8">
        <f>IF(OR($A101="",'Клиенты'!$E87=""),"",'Клиенты'!$E87)</f>
        <v/>
      </c>
    </row>
    <row r="102">
      <c r="A102" s="8">
        <f>IF('Клиенты'!$A88="","",'Клиенты'!$A88)</f>
        <v/>
      </c>
      <c r="B102" s="9">
        <f>IF($A102="","",SUMIFS('Отгрузки'!$I$6:$I$505,'Отгрузки'!$C$6:$C$505,$A102,'Отгрузки'!$I$6:$I$505,"&gt;0"))</f>
        <v/>
      </c>
      <c r="C102" s="9">
        <f>IF($A102="","",SUMIFS('Отгрузки'!$I$6:$I$505,'Отгрузки'!$C$6:$C$505,$A102,'Отгрузки'!$J$6:$J$505,"&gt;0"))</f>
        <v/>
      </c>
      <c r="D102" s="9">
        <f>IF($A102="","",SUMIFS('Отгрузки'!$I$6:$I$505,'Отгрузки'!$C$6:$C$505,$A102,'Отгрузки'!$K$6:$K$505,"0–30"))</f>
        <v/>
      </c>
      <c r="E102" s="9">
        <f>IF($A102="","",SUMIFS('Отгрузки'!$I$6:$I$505,'Отгрузки'!$C$6:$C$505,$A102,'Отгрузки'!$K$6:$K$505,"31–60"))</f>
        <v/>
      </c>
      <c r="F102" s="9">
        <f>IF($A102="","",SUMIFS('Отгрузки'!$I$6:$I$505,'Отгрузки'!$C$6:$C$505,$A102,'Отгрузки'!$K$6:$K$505,"61–90"))</f>
        <v/>
      </c>
      <c r="G102" s="9">
        <f>IF($A102="","",SUMIFS('Отгрузки'!$I$6:$I$505,'Отгрузки'!$C$6:$C$505,$A102,'Отгрузки'!$K$6:$K$505,"90+"))</f>
        <v/>
      </c>
      <c r="H102" s="9">
        <f>IF($A102="","",SUMIFS('Оплаты'!$D$6:$D$505,'Оплаты'!$B$6:$B$505,$A102,'Оплаты'!$C$6:$C$505,""))</f>
        <v/>
      </c>
      <c r="I102" s="9">
        <f>IF(OR($A102="",'Клиенты'!$D88=""),"",'Клиенты'!$D88)</f>
        <v/>
      </c>
      <c r="J102" s="9">
        <f>IF(OR($A102="",$I102=""),"",MAX(0,$B102-$H102-$I102))</f>
        <v/>
      </c>
      <c r="K102" s="8">
        <f>IF(OR($A102="",'Клиенты'!$E88=""),"",'Клиенты'!$E88)</f>
        <v/>
      </c>
    </row>
    <row r="103">
      <c r="A103" s="8">
        <f>IF('Клиенты'!$A89="","",'Клиенты'!$A89)</f>
        <v/>
      </c>
      <c r="B103" s="9">
        <f>IF($A103="","",SUMIFS('Отгрузки'!$I$6:$I$505,'Отгрузки'!$C$6:$C$505,$A103,'Отгрузки'!$I$6:$I$505,"&gt;0"))</f>
        <v/>
      </c>
      <c r="C103" s="9">
        <f>IF($A103="","",SUMIFS('Отгрузки'!$I$6:$I$505,'Отгрузки'!$C$6:$C$505,$A103,'Отгрузки'!$J$6:$J$505,"&gt;0"))</f>
        <v/>
      </c>
      <c r="D103" s="9">
        <f>IF($A103="","",SUMIFS('Отгрузки'!$I$6:$I$505,'Отгрузки'!$C$6:$C$505,$A103,'Отгрузки'!$K$6:$K$505,"0–30"))</f>
        <v/>
      </c>
      <c r="E103" s="9">
        <f>IF($A103="","",SUMIFS('Отгрузки'!$I$6:$I$505,'Отгрузки'!$C$6:$C$505,$A103,'Отгрузки'!$K$6:$K$505,"31–60"))</f>
        <v/>
      </c>
      <c r="F103" s="9">
        <f>IF($A103="","",SUMIFS('Отгрузки'!$I$6:$I$505,'Отгрузки'!$C$6:$C$505,$A103,'Отгрузки'!$K$6:$K$505,"61–90"))</f>
        <v/>
      </c>
      <c r="G103" s="9">
        <f>IF($A103="","",SUMIFS('Отгрузки'!$I$6:$I$505,'Отгрузки'!$C$6:$C$505,$A103,'Отгрузки'!$K$6:$K$505,"90+"))</f>
        <v/>
      </c>
      <c r="H103" s="9">
        <f>IF($A103="","",SUMIFS('Оплаты'!$D$6:$D$505,'Оплаты'!$B$6:$B$505,$A103,'Оплаты'!$C$6:$C$505,""))</f>
        <v/>
      </c>
      <c r="I103" s="9">
        <f>IF(OR($A103="",'Клиенты'!$D89=""),"",'Клиенты'!$D89)</f>
        <v/>
      </c>
      <c r="J103" s="9">
        <f>IF(OR($A103="",$I103=""),"",MAX(0,$B103-$H103-$I103))</f>
        <v/>
      </c>
      <c r="K103" s="8">
        <f>IF(OR($A103="",'Клиенты'!$E89=""),"",'Клиенты'!$E89)</f>
        <v/>
      </c>
    </row>
    <row r="104">
      <c r="A104" s="8">
        <f>IF('Клиенты'!$A90="","",'Клиенты'!$A90)</f>
        <v/>
      </c>
      <c r="B104" s="9">
        <f>IF($A104="","",SUMIFS('Отгрузки'!$I$6:$I$505,'Отгрузки'!$C$6:$C$505,$A104,'Отгрузки'!$I$6:$I$505,"&gt;0"))</f>
        <v/>
      </c>
      <c r="C104" s="9">
        <f>IF($A104="","",SUMIFS('Отгрузки'!$I$6:$I$505,'Отгрузки'!$C$6:$C$505,$A104,'Отгрузки'!$J$6:$J$505,"&gt;0"))</f>
        <v/>
      </c>
      <c r="D104" s="9">
        <f>IF($A104="","",SUMIFS('Отгрузки'!$I$6:$I$505,'Отгрузки'!$C$6:$C$505,$A104,'Отгрузки'!$K$6:$K$505,"0–30"))</f>
        <v/>
      </c>
      <c r="E104" s="9">
        <f>IF($A104="","",SUMIFS('Отгрузки'!$I$6:$I$505,'Отгрузки'!$C$6:$C$505,$A104,'Отгрузки'!$K$6:$K$505,"31–60"))</f>
        <v/>
      </c>
      <c r="F104" s="9">
        <f>IF($A104="","",SUMIFS('Отгрузки'!$I$6:$I$505,'Отгрузки'!$C$6:$C$505,$A104,'Отгрузки'!$K$6:$K$505,"61–90"))</f>
        <v/>
      </c>
      <c r="G104" s="9">
        <f>IF($A104="","",SUMIFS('Отгрузки'!$I$6:$I$505,'Отгрузки'!$C$6:$C$505,$A104,'Отгрузки'!$K$6:$K$505,"90+"))</f>
        <v/>
      </c>
      <c r="H104" s="9">
        <f>IF($A104="","",SUMIFS('Оплаты'!$D$6:$D$505,'Оплаты'!$B$6:$B$505,$A104,'Оплаты'!$C$6:$C$505,""))</f>
        <v/>
      </c>
      <c r="I104" s="9">
        <f>IF(OR($A104="",'Клиенты'!$D90=""),"",'Клиенты'!$D90)</f>
        <v/>
      </c>
      <c r="J104" s="9">
        <f>IF(OR($A104="",$I104=""),"",MAX(0,$B104-$H104-$I104))</f>
        <v/>
      </c>
      <c r="K104" s="8">
        <f>IF(OR($A104="",'Клиенты'!$E90=""),"",'Клиенты'!$E90)</f>
        <v/>
      </c>
    </row>
    <row r="105">
      <c r="A105" s="8">
        <f>IF('Клиенты'!$A91="","",'Клиенты'!$A91)</f>
        <v/>
      </c>
      <c r="B105" s="9">
        <f>IF($A105="","",SUMIFS('Отгрузки'!$I$6:$I$505,'Отгрузки'!$C$6:$C$505,$A105,'Отгрузки'!$I$6:$I$505,"&gt;0"))</f>
        <v/>
      </c>
      <c r="C105" s="9">
        <f>IF($A105="","",SUMIFS('Отгрузки'!$I$6:$I$505,'Отгрузки'!$C$6:$C$505,$A105,'Отгрузки'!$J$6:$J$505,"&gt;0"))</f>
        <v/>
      </c>
      <c r="D105" s="9">
        <f>IF($A105="","",SUMIFS('Отгрузки'!$I$6:$I$505,'Отгрузки'!$C$6:$C$505,$A105,'Отгрузки'!$K$6:$K$505,"0–30"))</f>
        <v/>
      </c>
      <c r="E105" s="9">
        <f>IF($A105="","",SUMIFS('Отгрузки'!$I$6:$I$505,'Отгрузки'!$C$6:$C$505,$A105,'Отгрузки'!$K$6:$K$505,"31–60"))</f>
        <v/>
      </c>
      <c r="F105" s="9">
        <f>IF($A105="","",SUMIFS('Отгрузки'!$I$6:$I$505,'Отгрузки'!$C$6:$C$505,$A105,'Отгрузки'!$K$6:$K$505,"61–90"))</f>
        <v/>
      </c>
      <c r="G105" s="9">
        <f>IF($A105="","",SUMIFS('Отгрузки'!$I$6:$I$505,'Отгрузки'!$C$6:$C$505,$A105,'Отгрузки'!$K$6:$K$505,"90+"))</f>
        <v/>
      </c>
      <c r="H105" s="9">
        <f>IF($A105="","",SUMIFS('Оплаты'!$D$6:$D$505,'Оплаты'!$B$6:$B$505,$A105,'Оплаты'!$C$6:$C$505,""))</f>
        <v/>
      </c>
      <c r="I105" s="9">
        <f>IF(OR($A105="",'Клиенты'!$D91=""),"",'Клиенты'!$D91)</f>
        <v/>
      </c>
      <c r="J105" s="9">
        <f>IF(OR($A105="",$I105=""),"",MAX(0,$B105-$H105-$I105))</f>
        <v/>
      </c>
      <c r="K105" s="8">
        <f>IF(OR($A105="",'Клиенты'!$E91=""),"",'Клиенты'!$E91)</f>
        <v/>
      </c>
    </row>
    <row r="106">
      <c r="A106" s="8">
        <f>IF('Клиенты'!$A92="","",'Клиенты'!$A92)</f>
        <v/>
      </c>
      <c r="B106" s="9">
        <f>IF($A106="","",SUMIFS('Отгрузки'!$I$6:$I$505,'Отгрузки'!$C$6:$C$505,$A106,'Отгрузки'!$I$6:$I$505,"&gt;0"))</f>
        <v/>
      </c>
      <c r="C106" s="9">
        <f>IF($A106="","",SUMIFS('Отгрузки'!$I$6:$I$505,'Отгрузки'!$C$6:$C$505,$A106,'Отгрузки'!$J$6:$J$505,"&gt;0"))</f>
        <v/>
      </c>
      <c r="D106" s="9">
        <f>IF($A106="","",SUMIFS('Отгрузки'!$I$6:$I$505,'Отгрузки'!$C$6:$C$505,$A106,'Отгрузки'!$K$6:$K$505,"0–30"))</f>
        <v/>
      </c>
      <c r="E106" s="9">
        <f>IF($A106="","",SUMIFS('Отгрузки'!$I$6:$I$505,'Отгрузки'!$C$6:$C$505,$A106,'Отгрузки'!$K$6:$K$505,"31–60"))</f>
        <v/>
      </c>
      <c r="F106" s="9">
        <f>IF($A106="","",SUMIFS('Отгрузки'!$I$6:$I$505,'Отгрузки'!$C$6:$C$505,$A106,'Отгрузки'!$K$6:$K$505,"61–90"))</f>
        <v/>
      </c>
      <c r="G106" s="9">
        <f>IF($A106="","",SUMIFS('Отгрузки'!$I$6:$I$505,'Отгрузки'!$C$6:$C$505,$A106,'Отгрузки'!$K$6:$K$505,"90+"))</f>
        <v/>
      </c>
      <c r="H106" s="9">
        <f>IF($A106="","",SUMIFS('Оплаты'!$D$6:$D$505,'Оплаты'!$B$6:$B$505,$A106,'Оплаты'!$C$6:$C$505,""))</f>
        <v/>
      </c>
      <c r="I106" s="9">
        <f>IF(OR($A106="",'Клиенты'!$D92=""),"",'Клиенты'!$D92)</f>
        <v/>
      </c>
      <c r="J106" s="9">
        <f>IF(OR($A106="",$I106=""),"",MAX(0,$B106-$H106-$I106))</f>
        <v/>
      </c>
      <c r="K106" s="8">
        <f>IF(OR($A106="",'Клиенты'!$E92=""),"",'Клиенты'!$E92)</f>
        <v/>
      </c>
    </row>
    <row r="107">
      <c r="A107" s="8">
        <f>IF('Клиенты'!$A93="","",'Клиенты'!$A93)</f>
        <v/>
      </c>
      <c r="B107" s="9">
        <f>IF($A107="","",SUMIFS('Отгрузки'!$I$6:$I$505,'Отгрузки'!$C$6:$C$505,$A107,'Отгрузки'!$I$6:$I$505,"&gt;0"))</f>
        <v/>
      </c>
      <c r="C107" s="9">
        <f>IF($A107="","",SUMIFS('Отгрузки'!$I$6:$I$505,'Отгрузки'!$C$6:$C$505,$A107,'Отгрузки'!$J$6:$J$505,"&gt;0"))</f>
        <v/>
      </c>
      <c r="D107" s="9">
        <f>IF($A107="","",SUMIFS('Отгрузки'!$I$6:$I$505,'Отгрузки'!$C$6:$C$505,$A107,'Отгрузки'!$K$6:$K$505,"0–30"))</f>
        <v/>
      </c>
      <c r="E107" s="9">
        <f>IF($A107="","",SUMIFS('Отгрузки'!$I$6:$I$505,'Отгрузки'!$C$6:$C$505,$A107,'Отгрузки'!$K$6:$K$505,"31–60"))</f>
        <v/>
      </c>
      <c r="F107" s="9">
        <f>IF($A107="","",SUMIFS('Отгрузки'!$I$6:$I$505,'Отгрузки'!$C$6:$C$505,$A107,'Отгрузки'!$K$6:$K$505,"61–90"))</f>
        <v/>
      </c>
      <c r="G107" s="9">
        <f>IF($A107="","",SUMIFS('Отгрузки'!$I$6:$I$505,'Отгрузки'!$C$6:$C$505,$A107,'Отгрузки'!$K$6:$K$505,"90+"))</f>
        <v/>
      </c>
      <c r="H107" s="9">
        <f>IF($A107="","",SUMIFS('Оплаты'!$D$6:$D$505,'Оплаты'!$B$6:$B$505,$A107,'Оплаты'!$C$6:$C$505,""))</f>
        <v/>
      </c>
      <c r="I107" s="9">
        <f>IF(OR($A107="",'Клиенты'!$D93=""),"",'Клиенты'!$D93)</f>
        <v/>
      </c>
      <c r="J107" s="9">
        <f>IF(OR($A107="",$I107=""),"",MAX(0,$B107-$H107-$I107))</f>
        <v/>
      </c>
      <c r="K107" s="8">
        <f>IF(OR($A107="",'Клиенты'!$E93=""),"",'Клиенты'!$E93)</f>
        <v/>
      </c>
    </row>
    <row r="108">
      <c r="A108" s="8">
        <f>IF('Клиенты'!$A94="","",'Клиенты'!$A94)</f>
        <v/>
      </c>
      <c r="B108" s="9">
        <f>IF($A108="","",SUMIFS('Отгрузки'!$I$6:$I$505,'Отгрузки'!$C$6:$C$505,$A108,'Отгрузки'!$I$6:$I$505,"&gt;0"))</f>
        <v/>
      </c>
      <c r="C108" s="9">
        <f>IF($A108="","",SUMIFS('Отгрузки'!$I$6:$I$505,'Отгрузки'!$C$6:$C$505,$A108,'Отгрузки'!$J$6:$J$505,"&gt;0"))</f>
        <v/>
      </c>
      <c r="D108" s="9">
        <f>IF($A108="","",SUMIFS('Отгрузки'!$I$6:$I$505,'Отгрузки'!$C$6:$C$505,$A108,'Отгрузки'!$K$6:$K$505,"0–30"))</f>
        <v/>
      </c>
      <c r="E108" s="9">
        <f>IF($A108="","",SUMIFS('Отгрузки'!$I$6:$I$505,'Отгрузки'!$C$6:$C$505,$A108,'Отгрузки'!$K$6:$K$505,"31–60"))</f>
        <v/>
      </c>
      <c r="F108" s="9">
        <f>IF($A108="","",SUMIFS('Отгрузки'!$I$6:$I$505,'Отгрузки'!$C$6:$C$505,$A108,'Отгрузки'!$K$6:$K$505,"61–90"))</f>
        <v/>
      </c>
      <c r="G108" s="9">
        <f>IF($A108="","",SUMIFS('Отгрузки'!$I$6:$I$505,'Отгрузки'!$C$6:$C$505,$A108,'Отгрузки'!$K$6:$K$505,"90+"))</f>
        <v/>
      </c>
      <c r="H108" s="9">
        <f>IF($A108="","",SUMIFS('Оплаты'!$D$6:$D$505,'Оплаты'!$B$6:$B$505,$A108,'Оплаты'!$C$6:$C$505,""))</f>
        <v/>
      </c>
      <c r="I108" s="9">
        <f>IF(OR($A108="",'Клиенты'!$D94=""),"",'Клиенты'!$D94)</f>
        <v/>
      </c>
      <c r="J108" s="9">
        <f>IF(OR($A108="",$I108=""),"",MAX(0,$B108-$H108-$I108))</f>
        <v/>
      </c>
      <c r="K108" s="8">
        <f>IF(OR($A108="",'Клиенты'!$E94=""),"",'Клиенты'!$E94)</f>
        <v/>
      </c>
    </row>
    <row r="109">
      <c r="A109" s="8">
        <f>IF('Клиенты'!$A95="","",'Клиенты'!$A95)</f>
        <v/>
      </c>
      <c r="B109" s="9">
        <f>IF($A109="","",SUMIFS('Отгрузки'!$I$6:$I$505,'Отгрузки'!$C$6:$C$505,$A109,'Отгрузки'!$I$6:$I$505,"&gt;0"))</f>
        <v/>
      </c>
      <c r="C109" s="9">
        <f>IF($A109="","",SUMIFS('Отгрузки'!$I$6:$I$505,'Отгрузки'!$C$6:$C$505,$A109,'Отгрузки'!$J$6:$J$505,"&gt;0"))</f>
        <v/>
      </c>
      <c r="D109" s="9">
        <f>IF($A109="","",SUMIFS('Отгрузки'!$I$6:$I$505,'Отгрузки'!$C$6:$C$505,$A109,'Отгрузки'!$K$6:$K$505,"0–30"))</f>
        <v/>
      </c>
      <c r="E109" s="9">
        <f>IF($A109="","",SUMIFS('Отгрузки'!$I$6:$I$505,'Отгрузки'!$C$6:$C$505,$A109,'Отгрузки'!$K$6:$K$505,"31–60"))</f>
        <v/>
      </c>
      <c r="F109" s="9">
        <f>IF($A109="","",SUMIFS('Отгрузки'!$I$6:$I$505,'Отгрузки'!$C$6:$C$505,$A109,'Отгрузки'!$K$6:$K$505,"61–90"))</f>
        <v/>
      </c>
      <c r="G109" s="9">
        <f>IF($A109="","",SUMIFS('Отгрузки'!$I$6:$I$505,'Отгрузки'!$C$6:$C$505,$A109,'Отгрузки'!$K$6:$K$505,"90+"))</f>
        <v/>
      </c>
      <c r="H109" s="9">
        <f>IF($A109="","",SUMIFS('Оплаты'!$D$6:$D$505,'Оплаты'!$B$6:$B$505,$A109,'Оплаты'!$C$6:$C$505,""))</f>
        <v/>
      </c>
      <c r="I109" s="9">
        <f>IF(OR($A109="",'Клиенты'!$D95=""),"",'Клиенты'!$D95)</f>
        <v/>
      </c>
      <c r="J109" s="9">
        <f>IF(OR($A109="",$I109=""),"",MAX(0,$B109-$H109-$I109))</f>
        <v/>
      </c>
      <c r="K109" s="8">
        <f>IF(OR($A109="",'Клиенты'!$E95=""),"",'Клиенты'!$E95)</f>
        <v/>
      </c>
    </row>
    <row r="110">
      <c r="A110" s="8">
        <f>IF('Клиенты'!$A96="","",'Клиенты'!$A96)</f>
        <v/>
      </c>
      <c r="B110" s="9">
        <f>IF($A110="","",SUMIFS('Отгрузки'!$I$6:$I$505,'Отгрузки'!$C$6:$C$505,$A110,'Отгрузки'!$I$6:$I$505,"&gt;0"))</f>
        <v/>
      </c>
      <c r="C110" s="9">
        <f>IF($A110="","",SUMIFS('Отгрузки'!$I$6:$I$505,'Отгрузки'!$C$6:$C$505,$A110,'Отгрузки'!$J$6:$J$505,"&gt;0"))</f>
        <v/>
      </c>
      <c r="D110" s="9">
        <f>IF($A110="","",SUMIFS('Отгрузки'!$I$6:$I$505,'Отгрузки'!$C$6:$C$505,$A110,'Отгрузки'!$K$6:$K$505,"0–30"))</f>
        <v/>
      </c>
      <c r="E110" s="9">
        <f>IF($A110="","",SUMIFS('Отгрузки'!$I$6:$I$505,'Отгрузки'!$C$6:$C$505,$A110,'Отгрузки'!$K$6:$K$505,"31–60"))</f>
        <v/>
      </c>
      <c r="F110" s="9">
        <f>IF($A110="","",SUMIFS('Отгрузки'!$I$6:$I$505,'Отгрузки'!$C$6:$C$505,$A110,'Отгрузки'!$K$6:$K$505,"61–90"))</f>
        <v/>
      </c>
      <c r="G110" s="9">
        <f>IF($A110="","",SUMIFS('Отгрузки'!$I$6:$I$505,'Отгрузки'!$C$6:$C$505,$A110,'Отгрузки'!$K$6:$K$505,"90+"))</f>
        <v/>
      </c>
      <c r="H110" s="9">
        <f>IF($A110="","",SUMIFS('Оплаты'!$D$6:$D$505,'Оплаты'!$B$6:$B$505,$A110,'Оплаты'!$C$6:$C$505,""))</f>
        <v/>
      </c>
      <c r="I110" s="9">
        <f>IF(OR($A110="",'Клиенты'!$D96=""),"",'Клиенты'!$D96)</f>
        <v/>
      </c>
      <c r="J110" s="9">
        <f>IF(OR($A110="",$I110=""),"",MAX(0,$B110-$H110-$I110))</f>
        <v/>
      </c>
      <c r="K110" s="8">
        <f>IF(OR($A110="",'Клиенты'!$E96=""),"",'Клиенты'!$E96)</f>
        <v/>
      </c>
    </row>
    <row r="111">
      <c r="A111" s="8">
        <f>IF('Клиенты'!$A97="","",'Клиенты'!$A97)</f>
        <v/>
      </c>
      <c r="B111" s="9">
        <f>IF($A111="","",SUMIFS('Отгрузки'!$I$6:$I$505,'Отгрузки'!$C$6:$C$505,$A111,'Отгрузки'!$I$6:$I$505,"&gt;0"))</f>
        <v/>
      </c>
      <c r="C111" s="9">
        <f>IF($A111="","",SUMIFS('Отгрузки'!$I$6:$I$505,'Отгрузки'!$C$6:$C$505,$A111,'Отгрузки'!$J$6:$J$505,"&gt;0"))</f>
        <v/>
      </c>
      <c r="D111" s="9">
        <f>IF($A111="","",SUMIFS('Отгрузки'!$I$6:$I$505,'Отгрузки'!$C$6:$C$505,$A111,'Отгрузки'!$K$6:$K$505,"0–30"))</f>
        <v/>
      </c>
      <c r="E111" s="9">
        <f>IF($A111="","",SUMIFS('Отгрузки'!$I$6:$I$505,'Отгрузки'!$C$6:$C$505,$A111,'Отгрузки'!$K$6:$K$505,"31–60"))</f>
        <v/>
      </c>
      <c r="F111" s="9">
        <f>IF($A111="","",SUMIFS('Отгрузки'!$I$6:$I$505,'Отгрузки'!$C$6:$C$505,$A111,'Отгрузки'!$K$6:$K$505,"61–90"))</f>
        <v/>
      </c>
      <c r="G111" s="9">
        <f>IF($A111="","",SUMIFS('Отгрузки'!$I$6:$I$505,'Отгрузки'!$C$6:$C$505,$A111,'Отгрузки'!$K$6:$K$505,"90+"))</f>
        <v/>
      </c>
      <c r="H111" s="9">
        <f>IF($A111="","",SUMIFS('Оплаты'!$D$6:$D$505,'Оплаты'!$B$6:$B$505,$A111,'Оплаты'!$C$6:$C$505,""))</f>
        <v/>
      </c>
      <c r="I111" s="9">
        <f>IF(OR($A111="",'Клиенты'!$D97=""),"",'Клиенты'!$D97)</f>
        <v/>
      </c>
      <c r="J111" s="9">
        <f>IF(OR($A111="",$I111=""),"",MAX(0,$B111-$H111-$I111))</f>
        <v/>
      </c>
      <c r="K111" s="8">
        <f>IF(OR($A111="",'Клиенты'!$E97=""),"",'Клиенты'!$E97)</f>
        <v/>
      </c>
    </row>
    <row r="112">
      <c r="A112" s="8">
        <f>IF('Клиенты'!$A98="","",'Клиенты'!$A98)</f>
        <v/>
      </c>
      <c r="B112" s="9">
        <f>IF($A112="","",SUMIFS('Отгрузки'!$I$6:$I$505,'Отгрузки'!$C$6:$C$505,$A112,'Отгрузки'!$I$6:$I$505,"&gt;0"))</f>
        <v/>
      </c>
      <c r="C112" s="9">
        <f>IF($A112="","",SUMIFS('Отгрузки'!$I$6:$I$505,'Отгрузки'!$C$6:$C$505,$A112,'Отгрузки'!$J$6:$J$505,"&gt;0"))</f>
        <v/>
      </c>
      <c r="D112" s="9">
        <f>IF($A112="","",SUMIFS('Отгрузки'!$I$6:$I$505,'Отгрузки'!$C$6:$C$505,$A112,'Отгрузки'!$K$6:$K$505,"0–30"))</f>
        <v/>
      </c>
      <c r="E112" s="9">
        <f>IF($A112="","",SUMIFS('Отгрузки'!$I$6:$I$505,'Отгрузки'!$C$6:$C$505,$A112,'Отгрузки'!$K$6:$K$505,"31–60"))</f>
        <v/>
      </c>
      <c r="F112" s="9">
        <f>IF($A112="","",SUMIFS('Отгрузки'!$I$6:$I$505,'Отгрузки'!$C$6:$C$505,$A112,'Отгрузки'!$K$6:$K$505,"61–90"))</f>
        <v/>
      </c>
      <c r="G112" s="9">
        <f>IF($A112="","",SUMIFS('Отгрузки'!$I$6:$I$505,'Отгрузки'!$C$6:$C$505,$A112,'Отгрузки'!$K$6:$K$505,"90+"))</f>
        <v/>
      </c>
      <c r="H112" s="9">
        <f>IF($A112="","",SUMIFS('Оплаты'!$D$6:$D$505,'Оплаты'!$B$6:$B$505,$A112,'Оплаты'!$C$6:$C$505,""))</f>
        <v/>
      </c>
      <c r="I112" s="9">
        <f>IF(OR($A112="",'Клиенты'!$D98=""),"",'Клиенты'!$D98)</f>
        <v/>
      </c>
      <c r="J112" s="9">
        <f>IF(OR($A112="",$I112=""),"",MAX(0,$B112-$H112-$I112))</f>
        <v/>
      </c>
      <c r="K112" s="8">
        <f>IF(OR($A112="",'Клиенты'!$E98=""),"",'Клиенты'!$E98)</f>
        <v/>
      </c>
    </row>
    <row r="113">
      <c r="A113" s="8">
        <f>IF('Клиенты'!$A99="","",'Клиенты'!$A99)</f>
        <v/>
      </c>
      <c r="B113" s="9">
        <f>IF($A113="","",SUMIFS('Отгрузки'!$I$6:$I$505,'Отгрузки'!$C$6:$C$505,$A113,'Отгрузки'!$I$6:$I$505,"&gt;0"))</f>
        <v/>
      </c>
      <c r="C113" s="9">
        <f>IF($A113="","",SUMIFS('Отгрузки'!$I$6:$I$505,'Отгрузки'!$C$6:$C$505,$A113,'Отгрузки'!$J$6:$J$505,"&gt;0"))</f>
        <v/>
      </c>
      <c r="D113" s="9">
        <f>IF($A113="","",SUMIFS('Отгрузки'!$I$6:$I$505,'Отгрузки'!$C$6:$C$505,$A113,'Отгрузки'!$K$6:$K$505,"0–30"))</f>
        <v/>
      </c>
      <c r="E113" s="9">
        <f>IF($A113="","",SUMIFS('Отгрузки'!$I$6:$I$505,'Отгрузки'!$C$6:$C$505,$A113,'Отгрузки'!$K$6:$K$505,"31–60"))</f>
        <v/>
      </c>
      <c r="F113" s="9">
        <f>IF($A113="","",SUMIFS('Отгрузки'!$I$6:$I$505,'Отгрузки'!$C$6:$C$505,$A113,'Отгрузки'!$K$6:$K$505,"61–90"))</f>
        <v/>
      </c>
      <c r="G113" s="9">
        <f>IF($A113="","",SUMIFS('Отгрузки'!$I$6:$I$505,'Отгрузки'!$C$6:$C$505,$A113,'Отгрузки'!$K$6:$K$505,"90+"))</f>
        <v/>
      </c>
      <c r="H113" s="9">
        <f>IF($A113="","",SUMIFS('Оплаты'!$D$6:$D$505,'Оплаты'!$B$6:$B$505,$A113,'Оплаты'!$C$6:$C$505,""))</f>
        <v/>
      </c>
      <c r="I113" s="9">
        <f>IF(OR($A113="",'Клиенты'!$D99=""),"",'Клиенты'!$D99)</f>
        <v/>
      </c>
      <c r="J113" s="9">
        <f>IF(OR($A113="",$I113=""),"",MAX(0,$B113-$H113-$I113))</f>
        <v/>
      </c>
      <c r="K113" s="8">
        <f>IF(OR($A113="",'Клиенты'!$E99=""),"",'Клиенты'!$E99)</f>
        <v/>
      </c>
    </row>
    <row r="114">
      <c r="A114" s="8">
        <f>IF('Клиенты'!$A100="","",'Клиенты'!$A100)</f>
        <v/>
      </c>
      <c r="B114" s="9">
        <f>IF($A114="","",SUMIFS('Отгрузки'!$I$6:$I$505,'Отгрузки'!$C$6:$C$505,$A114,'Отгрузки'!$I$6:$I$505,"&gt;0"))</f>
        <v/>
      </c>
      <c r="C114" s="9">
        <f>IF($A114="","",SUMIFS('Отгрузки'!$I$6:$I$505,'Отгрузки'!$C$6:$C$505,$A114,'Отгрузки'!$J$6:$J$505,"&gt;0"))</f>
        <v/>
      </c>
      <c r="D114" s="9">
        <f>IF($A114="","",SUMIFS('Отгрузки'!$I$6:$I$505,'Отгрузки'!$C$6:$C$505,$A114,'Отгрузки'!$K$6:$K$505,"0–30"))</f>
        <v/>
      </c>
      <c r="E114" s="9">
        <f>IF($A114="","",SUMIFS('Отгрузки'!$I$6:$I$505,'Отгрузки'!$C$6:$C$505,$A114,'Отгрузки'!$K$6:$K$505,"31–60"))</f>
        <v/>
      </c>
      <c r="F114" s="9">
        <f>IF($A114="","",SUMIFS('Отгрузки'!$I$6:$I$505,'Отгрузки'!$C$6:$C$505,$A114,'Отгрузки'!$K$6:$K$505,"61–90"))</f>
        <v/>
      </c>
      <c r="G114" s="9">
        <f>IF($A114="","",SUMIFS('Отгрузки'!$I$6:$I$505,'Отгрузки'!$C$6:$C$505,$A114,'Отгрузки'!$K$6:$K$505,"90+"))</f>
        <v/>
      </c>
      <c r="H114" s="9">
        <f>IF($A114="","",SUMIFS('Оплаты'!$D$6:$D$505,'Оплаты'!$B$6:$B$505,$A114,'Оплаты'!$C$6:$C$505,""))</f>
        <v/>
      </c>
      <c r="I114" s="9">
        <f>IF(OR($A114="",'Клиенты'!$D100=""),"",'Клиенты'!$D100)</f>
        <v/>
      </c>
      <c r="J114" s="9">
        <f>IF(OR($A114="",$I114=""),"",MAX(0,$B114-$H114-$I114))</f>
        <v/>
      </c>
      <c r="K114" s="8">
        <f>IF(OR($A114="",'Клиенты'!$E100=""),"",'Клиенты'!$E100)</f>
        <v/>
      </c>
    </row>
    <row r="115">
      <c r="A115" s="8">
        <f>IF('Клиенты'!$A101="","",'Клиенты'!$A101)</f>
        <v/>
      </c>
      <c r="B115" s="9">
        <f>IF($A115="","",SUMIFS('Отгрузки'!$I$6:$I$505,'Отгрузки'!$C$6:$C$505,$A115,'Отгрузки'!$I$6:$I$505,"&gt;0"))</f>
        <v/>
      </c>
      <c r="C115" s="9">
        <f>IF($A115="","",SUMIFS('Отгрузки'!$I$6:$I$505,'Отгрузки'!$C$6:$C$505,$A115,'Отгрузки'!$J$6:$J$505,"&gt;0"))</f>
        <v/>
      </c>
      <c r="D115" s="9">
        <f>IF($A115="","",SUMIFS('Отгрузки'!$I$6:$I$505,'Отгрузки'!$C$6:$C$505,$A115,'Отгрузки'!$K$6:$K$505,"0–30"))</f>
        <v/>
      </c>
      <c r="E115" s="9">
        <f>IF($A115="","",SUMIFS('Отгрузки'!$I$6:$I$505,'Отгрузки'!$C$6:$C$505,$A115,'Отгрузки'!$K$6:$K$505,"31–60"))</f>
        <v/>
      </c>
      <c r="F115" s="9">
        <f>IF($A115="","",SUMIFS('Отгрузки'!$I$6:$I$505,'Отгрузки'!$C$6:$C$505,$A115,'Отгрузки'!$K$6:$K$505,"61–90"))</f>
        <v/>
      </c>
      <c r="G115" s="9">
        <f>IF($A115="","",SUMIFS('Отгрузки'!$I$6:$I$505,'Отгрузки'!$C$6:$C$505,$A115,'Отгрузки'!$K$6:$K$505,"90+"))</f>
        <v/>
      </c>
      <c r="H115" s="9">
        <f>IF($A115="","",SUMIFS('Оплаты'!$D$6:$D$505,'Оплаты'!$B$6:$B$505,$A115,'Оплаты'!$C$6:$C$505,""))</f>
        <v/>
      </c>
      <c r="I115" s="9">
        <f>IF(OR($A115="",'Клиенты'!$D101=""),"",'Клиенты'!$D101)</f>
        <v/>
      </c>
      <c r="J115" s="9">
        <f>IF(OR($A115="",$I115=""),"",MAX(0,$B115-$H115-$I115))</f>
        <v/>
      </c>
      <c r="K115" s="8">
        <f>IF(OR($A115="",'Клиенты'!$E101=""),"",'Клиенты'!$E101)</f>
        <v/>
      </c>
    </row>
    <row r="116">
      <c r="A116" s="8">
        <f>IF('Клиенты'!$A102="","",'Клиенты'!$A102)</f>
        <v/>
      </c>
      <c r="B116" s="9">
        <f>IF($A116="","",SUMIFS('Отгрузки'!$I$6:$I$505,'Отгрузки'!$C$6:$C$505,$A116,'Отгрузки'!$I$6:$I$505,"&gt;0"))</f>
        <v/>
      </c>
      <c r="C116" s="9">
        <f>IF($A116="","",SUMIFS('Отгрузки'!$I$6:$I$505,'Отгрузки'!$C$6:$C$505,$A116,'Отгрузки'!$J$6:$J$505,"&gt;0"))</f>
        <v/>
      </c>
      <c r="D116" s="9">
        <f>IF($A116="","",SUMIFS('Отгрузки'!$I$6:$I$505,'Отгрузки'!$C$6:$C$505,$A116,'Отгрузки'!$K$6:$K$505,"0–30"))</f>
        <v/>
      </c>
      <c r="E116" s="9">
        <f>IF($A116="","",SUMIFS('Отгрузки'!$I$6:$I$505,'Отгрузки'!$C$6:$C$505,$A116,'Отгрузки'!$K$6:$K$505,"31–60"))</f>
        <v/>
      </c>
      <c r="F116" s="9">
        <f>IF($A116="","",SUMIFS('Отгрузки'!$I$6:$I$505,'Отгрузки'!$C$6:$C$505,$A116,'Отгрузки'!$K$6:$K$505,"61–90"))</f>
        <v/>
      </c>
      <c r="G116" s="9">
        <f>IF($A116="","",SUMIFS('Отгрузки'!$I$6:$I$505,'Отгрузки'!$C$6:$C$505,$A116,'Отгрузки'!$K$6:$K$505,"90+"))</f>
        <v/>
      </c>
      <c r="H116" s="9">
        <f>IF($A116="","",SUMIFS('Оплаты'!$D$6:$D$505,'Оплаты'!$B$6:$B$505,$A116,'Оплаты'!$C$6:$C$505,""))</f>
        <v/>
      </c>
      <c r="I116" s="9">
        <f>IF(OR($A116="",'Клиенты'!$D102=""),"",'Клиенты'!$D102)</f>
        <v/>
      </c>
      <c r="J116" s="9">
        <f>IF(OR($A116="",$I116=""),"",MAX(0,$B116-$H116-$I116))</f>
        <v/>
      </c>
      <c r="K116" s="8">
        <f>IF(OR($A116="",'Клиенты'!$E102=""),"",'Клиенты'!$E102)</f>
        <v/>
      </c>
    </row>
    <row r="117">
      <c r="A117" s="8">
        <f>IF('Клиенты'!$A103="","",'Клиенты'!$A103)</f>
        <v/>
      </c>
      <c r="B117" s="9">
        <f>IF($A117="","",SUMIFS('Отгрузки'!$I$6:$I$505,'Отгрузки'!$C$6:$C$505,$A117,'Отгрузки'!$I$6:$I$505,"&gt;0"))</f>
        <v/>
      </c>
      <c r="C117" s="9">
        <f>IF($A117="","",SUMIFS('Отгрузки'!$I$6:$I$505,'Отгрузки'!$C$6:$C$505,$A117,'Отгрузки'!$J$6:$J$505,"&gt;0"))</f>
        <v/>
      </c>
      <c r="D117" s="9">
        <f>IF($A117="","",SUMIFS('Отгрузки'!$I$6:$I$505,'Отгрузки'!$C$6:$C$505,$A117,'Отгрузки'!$K$6:$K$505,"0–30"))</f>
        <v/>
      </c>
      <c r="E117" s="9">
        <f>IF($A117="","",SUMIFS('Отгрузки'!$I$6:$I$505,'Отгрузки'!$C$6:$C$505,$A117,'Отгрузки'!$K$6:$K$505,"31–60"))</f>
        <v/>
      </c>
      <c r="F117" s="9">
        <f>IF($A117="","",SUMIFS('Отгрузки'!$I$6:$I$505,'Отгрузки'!$C$6:$C$505,$A117,'Отгрузки'!$K$6:$K$505,"61–90"))</f>
        <v/>
      </c>
      <c r="G117" s="9">
        <f>IF($A117="","",SUMIFS('Отгрузки'!$I$6:$I$505,'Отгрузки'!$C$6:$C$505,$A117,'Отгрузки'!$K$6:$K$505,"90+"))</f>
        <v/>
      </c>
      <c r="H117" s="9">
        <f>IF($A117="","",SUMIFS('Оплаты'!$D$6:$D$505,'Оплаты'!$B$6:$B$505,$A117,'Оплаты'!$C$6:$C$505,""))</f>
        <v/>
      </c>
      <c r="I117" s="9">
        <f>IF(OR($A117="",'Клиенты'!$D103=""),"",'Клиенты'!$D103)</f>
        <v/>
      </c>
      <c r="J117" s="9">
        <f>IF(OR($A117="",$I117=""),"",MAX(0,$B117-$H117-$I117))</f>
        <v/>
      </c>
      <c r="K117" s="8">
        <f>IF(OR($A117="",'Клиенты'!$E103=""),"",'Клиенты'!$E103)</f>
        <v/>
      </c>
    </row>
    <row r="118">
      <c r="A118" s="8">
        <f>IF('Клиенты'!$A104="","",'Клиенты'!$A104)</f>
        <v/>
      </c>
      <c r="B118" s="9">
        <f>IF($A118="","",SUMIFS('Отгрузки'!$I$6:$I$505,'Отгрузки'!$C$6:$C$505,$A118,'Отгрузки'!$I$6:$I$505,"&gt;0"))</f>
        <v/>
      </c>
      <c r="C118" s="9">
        <f>IF($A118="","",SUMIFS('Отгрузки'!$I$6:$I$505,'Отгрузки'!$C$6:$C$505,$A118,'Отгрузки'!$J$6:$J$505,"&gt;0"))</f>
        <v/>
      </c>
      <c r="D118" s="9">
        <f>IF($A118="","",SUMIFS('Отгрузки'!$I$6:$I$505,'Отгрузки'!$C$6:$C$505,$A118,'Отгрузки'!$K$6:$K$505,"0–30"))</f>
        <v/>
      </c>
      <c r="E118" s="9">
        <f>IF($A118="","",SUMIFS('Отгрузки'!$I$6:$I$505,'Отгрузки'!$C$6:$C$505,$A118,'Отгрузки'!$K$6:$K$505,"31–60"))</f>
        <v/>
      </c>
      <c r="F118" s="9">
        <f>IF($A118="","",SUMIFS('Отгрузки'!$I$6:$I$505,'Отгрузки'!$C$6:$C$505,$A118,'Отгрузки'!$K$6:$K$505,"61–90"))</f>
        <v/>
      </c>
      <c r="G118" s="9">
        <f>IF($A118="","",SUMIFS('Отгрузки'!$I$6:$I$505,'Отгрузки'!$C$6:$C$505,$A118,'Отгрузки'!$K$6:$K$505,"90+"))</f>
        <v/>
      </c>
      <c r="H118" s="9">
        <f>IF($A118="","",SUMIFS('Оплаты'!$D$6:$D$505,'Оплаты'!$B$6:$B$505,$A118,'Оплаты'!$C$6:$C$505,""))</f>
        <v/>
      </c>
      <c r="I118" s="9">
        <f>IF(OR($A118="",'Клиенты'!$D104=""),"",'Клиенты'!$D104)</f>
        <v/>
      </c>
      <c r="J118" s="9">
        <f>IF(OR($A118="",$I118=""),"",MAX(0,$B118-$H118-$I118))</f>
        <v/>
      </c>
      <c r="K118" s="8">
        <f>IF(OR($A118="",'Клиенты'!$E104=""),"",'Клиенты'!$E104)</f>
        <v/>
      </c>
    </row>
    <row r="119">
      <c r="A119" s="8">
        <f>IF('Клиенты'!$A105="","",'Клиенты'!$A105)</f>
        <v/>
      </c>
      <c r="B119" s="9">
        <f>IF($A119="","",SUMIFS('Отгрузки'!$I$6:$I$505,'Отгрузки'!$C$6:$C$505,$A119,'Отгрузки'!$I$6:$I$505,"&gt;0"))</f>
        <v/>
      </c>
      <c r="C119" s="9">
        <f>IF($A119="","",SUMIFS('Отгрузки'!$I$6:$I$505,'Отгрузки'!$C$6:$C$505,$A119,'Отгрузки'!$J$6:$J$505,"&gt;0"))</f>
        <v/>
      </c>
      <c r="D119" s="9">
        <f>IF($A119="","",SUMIFS('Отгрузки'!$I$6:$I$505,'Отгрузки'!$C$6:$C$505,$A119,'Отгрузки'!$K$6:$K$505,"0–30"))</f>
        <v/>
      </c>
      <c r="E119" s="9">
        <f>IF($A119="","",SUMIFS('Отгрузки'!$I$6:$I$505,'Отгрузки'!$C$6:$C$505,$A119,'Отгрузки'!$K$6:$K$505,"31–60"))</f>
        <v/>
      </c>
      <c r="F119" s="9">
        <f>IF($A119="","",SUMIFS('Отгрузки'!$I$6:$I$505,'Отгрузки'!$C$6:$C$505,$A119,'Отгрузки'!$K$6:$K$505,"61–90"))</f>
        <v/>
      </c>
      <c r="G119" s="9">
        <f>IF($A119="","",SUMIFS('Отгрузки'!$I$6:$I$505,'Отгрузки'!$C$6:$C$505,$A119,'Отгрузки'!$K$6:$K$505,"90+"))</f>
        <v/>
      </c>
      <c r="H119" s="9">
        <f>IF($A119="","",SUMIFS('Оплаты'!$D$6:$D$505,'Оплаты'!$B$6:$B$505,$A119,'Оплаты'!$C$6:$C$505,""))</f>
        <v/>
      </c>
      <c r="I119" s="9">
        <f>IF(OR($A119="",'Клиенты'!$D105=""),"",'Клиенты'!$D105)</f>
        <v/>
      </c>
      <c r="J119" s="9">
        <f>IF(OR($A119="",$I119=""),"",MAX(0,$B119-$H119-$I119))</f>
        <v/>
      </c>
      <c r="K119" s="8">
        <f>IF(OR($A119="",'Клиенты'!$E105=""),"",'Клиенты'!$E105)</f>
        <v/>
      </c>
    </row>
    <row r="120">
      <c r="A120" s="8">
        <f>IF('Клиенты'!$A106="","",'Клиенты'!$A106)</f>
        <v/>
      </c>
      <c r="B120" s="9">
        <f>IF($A120="","",SUMIFS('Отгрузки'!$I$6:$I$505,'Отгрузки'!$C$6:$C$505,$A120,'Отгрузки'!$I$6:$I$505,"&gt;0"))</f>
        <v/>
      </c>
      <c r="C120" s="9">
        <f>IF($A120="","",SUMIFS('Отгрузки'!$I$6:$I$505,'Отгрузки'!$C$6:$C$505,$A120,'Отгрузки'!$J$6:$J$505,"&gt;0"))</f>
        <v/>
      </c>
      <c r="D120" s="9">
        <f>IF($A120="","",SUMIFS('Отгрузки'!$I$6:$I$505,'Отгрузки'!$C$6:$C$505,$A120,'Отгрузки'!$K$6:$K$505,"0–30"))</f>
        <v/>
      </c>
      <c r="E120" s="9">
        <f>IF($A120="","",SUMIFS('Отгрузки'!$I$6:$I$505,'Отгрузки'!$C$6:$C$505,$A120,'Отгрузки'!$K$6:$K$505,"31–60"))</f>
        <v/>
      </c>
      <c r="F120" s="9">
        <f>IF($A120="","",SUMIFS('Отгрузки'!$I$6:$I$505,'Отгрузки'!$C$6:$C$505,$A120,'Отгрузки'!$K$6:$K$505,"61–90"))</f>
        <v/>
      </c>
      <c r="G120" s="9">
        <f>IF($A120="","",SUMIFS('Отгрузки'!$I$6:$I$505,'Отгрузки'!$C$6:$C$505,$A120,'Отгрузки'!$K$6:$K$505,"90+"))</f>
        <v/>
      </c>
      <c r="H120" s="9">
        <f>IF($A120="","",SUMIFS('Оплаты'!$D$6:$D$505,'Оплаты'!$B$6:$B$505,$A120,'Оплаты'!$C$6:$C$505,""))</f>
        <v/>
      </c>
      <c r="I120" s="9">
        <f>IF(OR($A120="",'Клиенты'!$D106=""),"",'Клиенты'!$D106)</f>
        <v/>
      </c>
      <c r="J120" s="9">
        <f>IF(OR($A120="",$I120=""),"",MAX(0,$B120-$H120-$I120))</f>
        <v/>
      </c>
      <c r="K120" s="8">
        <f>IF(OR($A120="",'Клиенты'!$E106=""),"",'Клиенты'!$E106)</f>
        <v/>
      </c>
    </row>
    <row r="121">
      <c r="A121" s="8">
        <f>IF('Клиенты'!$A107="","",'Клиенты'!$A107)</f>
        <v/>
      </c>
      <c r="B121" s="9">
        <f>IF($A121="","",SUMIFS('Отгрузки'!$I$6:$I$505,'Отгрузки'!$C$6:$C$505,$A121,'Отгрузки'!$I$6:$I$505,"&gt;0"))</f>
        <v/>
      </c>
      <c r="C121" s="9">
        <f>IF($A121="","",SUMIFS('Отгрузки'!$I$6:$I$505,'Отгрузки'!$C$6:$C$505,$A121,'Отгрузки'!$J$6:$J$505,"&gt;0"))</f>
        <v/>
      </c>
      <c r="D121" s="9">
        <f>IF($A121="","",SUMIFS('Отгрузки'!$I$6:$I$505,'Отгрузки'!$C$6:$C$505,$A121,'Отгрузки'!$K$6:$K$505,"0–30"))</f>
        <v/>
      </c>
      <c r="E121" s="9">
        <f>IF($A121="","",SUMIFS('Отгрузки'!$I$6:$I$505,'Отгрузки'!$C$6:$C$505,$A121,'Отгрузки'!$K$6:$K$505,"31–60"))</f>
        <v/>
      </c>
      <c r="F121" s="9">
        <f>IF($A121="","",SUMIFS('Отгрузки'!$I$6:$I$505,'Отгрузки'!$C$6:$C$505,$A121,'Отгрузки'!$K$6:$K$505,"61–90"))</f>
        <v/>
      </c>
      <c r="G121" s="9">
        <f>IF($A121="","",SUMIFS('Отгрузки'!$I$6:$I$505,'Отгрузки'!$C$6:$C$505,$A121,'Отгрузки'!$K$6:$K$505,"90+"))</f>
        <v/>
      </c>
      <c r="H121" s="9">
        <f>IF($A121="","",SUMIFS('Оплаты'!$D$6:$D$505,'Оплаты'!$B$6:$B$505,$A121,'Оплаты'!$C$6:$C$505,""))</f>
        <v/>
      </c>
      <c r="I121" s="9">
        <f>IF(OR($A121="",'Клиенты'!$D107=""),"",'Клиенты'!$D107)</f>
        <v/>
      </c>
      <c r="J121" s="9">
        <f>IF(OR($A121="",$I121=""),"",MAX(0,$B121-$H121-$I121))</f>
        <v/>
      </c>
      <c r="K121" s="8">
        <f>IF(OR($A121="",'Клиенты'!$E107=""),"",'Клиенты'!$E107)</f>
        <v/>
      </c>
    </row>
    <row r="122">
      <c r="A122" s="8">
        <f>IF('Клиенты'!$A108="","",'Клиенты'!$A108)</f>
        <v/>
      </c>
      <c r="B122" s="9">
        <f>IF($A122="","",SUMIFS('Отгрузки'!$I$6:$I$505,'Отгрузки'!$C$6:$C$505,$A122,'Отгрузки'!$I$6:$I$505,"&gt;0"))</f>
        <v/>
      </c>
      <c r="C122" s="9">
        <f>IF($A122="","",SUMIFS('Отгрузки'!$I$6:$I$505,'Отгрузки'!$C$6:$C$505,$A122,'Отгрузки'!$J$6:$J$505,"&gt;0"))</f>
        <v/>
      </c>
      <c r="D122" s="9">
        <f>IF($A122="","",SUMIFS('Отгрузки'!$I$6:$I$505,'Отгрузки'!$C$6:$C$505,$A122,'Отгрузки'!$K$6:$K$505,"0–30"))</f>
        <v/>
      </c>
      <c r="E122" s="9">
        <f>IF($A122="","",SUMIFS('Отгрузки'!$I$6:$I$505,'Отгрузки'!$C$6:$C$505,$A122,'Отгрузки'!$K$6:$K$505,"31–60"))</f>
        <v/>
      </c>
      <c r="F122" s="9">
        <f>IF($A122="","",SUMIFS('Отгрузки'!$I$6:$I$505,'Отгрузки'!$C$6:$C$505,$A122,'Отгрузки'!$K$6:$K$505,"61–90"))</f>
        <v/>
      </c>
      <c r="G122" s="9">
        <f>IF($A122="","",SUMIFS('Отгрузки'!$I$6:$I$505,'Отгрузки'!$C$6:$C$505,$A122,'Отгрузки'!$K$6:$K$505,"90+"))</f>
        <v/>
      </c>
      <c r="H122" s="9">
        <f>IF($A122="","",SUMIFS('Оплаты'!$D$6:$D$505,'Оплаты'!$B$6:$B$505,$A122,'Оплаты'!$C$6:$C$505,""))</f>
        <v/>
      </c>
      <c r="I122" s="9">
        <f>IF(OR($A122="",'Клиенты'!$D108=""),"",'Клиенты'!$D108)</f>
        <v/>
      </c>
      <c r="J122" s="9">
        <f>IF(OR($A122="",$I122=""),"",MAX(0,$B122-$H122-$I122))</f>
        <v/>
      </c>
      <c r="K122" s="8">
        <f>IF(OR($A122="",'Клиенты'!$E108=""),"",'Клиенты'!$E108)</f>
        <v/>
      </c>
    </row>
    <row r="123">
      <c r="A123" s="8">
        <f>IF('Клиенты'!$A109="","",'Клиенты'!$A109)</f>
        <v/>
      </c>
      <c r="B123" s="9">
        <f>IF($A123="","",SUMIFS('Отгрузки'!$I$6:$I$505,'Отгрузки'!$C$6:$C$505,$A123,'Отгрузки'!$I$6:$I$505,"&gt;0"))</f>
        <v/>
      </c>
      <c r="C123" s="9">
        <f>IF($A123="","",SUMIFS('Отгрузки'!$I$6:$I$505,'Отгрузки'!$C$6:$C$505,$A123,'Отгрузки'!$J$6:$J$505,"&gt;0"))</f>
        <v/>
      </c>
      <c r="D123" s="9">
        <f>IF($A123="","",SUMIFS('Отгрузки'!$I$6:$I$505,'Отгрузки'!$C$6:$C$505,$A123,'Отгрузки'!$K$6:$K$505,"0–30"))</f>
        <v/>
      </c>
      <c r="E123" s="9">
        <f>IF($A123="","",SUMIFS('Отгрузки'!$I$6:$I$505,'Отгрузки'!$C$6:$C$505,$A123,'Отгрузки'!$K$6:$K$505,"31–60"))</f>
        <v/>
      </c>
      <c r="F123" s="9">
        <f>IF($A123="","",SUMIFS('Отгрузки'!$I$6:$I$505,'Отгрузки'!$C$6:$C$505,$A123,'Отгрузки'!$K$6:$K$505,"61–90"))</f>
        <v/>
      </c>
      <c r="G123" s="9">
        <f>IF($A123="","",SUMIFS('Отгрузки'!$I$6:$I$505,'Отгрузки'!$C$6:$C$505,$A123,'Отгрузки'!$K$6:$K$505,"90+"))</f>
        <v/>
      </c>
      <c r="H123" s="9">
        <f>IF($A123="","",SUMIFS('Оплаты'!$D$6:$D$505,'Оплаты'!$B$6:$B$505,$A123,'Оплаты'!$C$6:$C$505,""))</f>
        <v/>
      </c>
      <c r="I123" s="9">
        <f>IF(OR($A123="",'Клиенты'!$D109=""),"",'Клиенты'!$D109)</f>
        <v/>
      </c>
      <c r="J123" s="9">
        <f>IF(OR($A123="",$I123=""),"",MAX(0,$B123-$H123-$I123))</f>
        <v/>
      </c>
      <c r="K123" s="8">
        <f>IF(OR($A123="",'Клиенты'!$E109=""),"",'Клиенты'!$E109)</f>
        <v/>
      </c>
    </row>
    <row r="124">
      <c r="A124" s="8">
        <f>IF('Клиенты'!$A110="","",'Клиенты'!$A110)</f>
        <v/>
      </c>
      <c r="B124" s="9">
        <f>IF($A124="","",SUMIFS('Отгрузки'!$I$6:$I$505,'Отгрузки'!$C$6:$C$505,$A124,'Отгрузки'!$I$6:$I$505,"&gt;0"))</f>
        <v/>
      </c>
      <c r="C124" s="9">
        <f>IF($A124="","",SUMIFS('Отгрузки'!$I$6:$I$505,'Отгрузки'!$C$6:$C$505,$A124,'Отгрузки'!$J$6:$J$505,"&gt;0"))</f>
        <v/>
      </c>
      <c r="D124" s="9">
        <f>IF($A124="","",SUMIFS('Отгрузки'!$I$6:$I$505,'Отгрузки'!$C$6:$C$505,$A124,'Отгрузки'!$K$6:$K$505,"0–30"))</f>
        <v/>
      </c>
      <c r="E124" s="9">
        <f>IF($A124="","",SUMIFS('Отгрузки'!$I$6:$I$505,'Отгрузки'!$C$6:$C$505,$A124,'Отгрузки'!$K$6:$K$505,"31–60"))</f>
        <v/>
      </c>
      <c r="F124" s="9">
        <f>IF($A124="","",SUMIFS('Отгрузки'!$I$6:$I$505,'Отгрузки'!$C$6:$C$505,$A124,'Отгрузки'!$K$6:$K$505,"61–90"))</f>
        <v/>
      </c>
      <c r="G124" s="9">
        <f>IF($A124="","",SUMIFS('Отгрузки'!$I$6:$I$505,'Отгрузки'!$C$6:$C$505,$A124,'Отгрузки'!$K$6:$K$505,"90+"))</f>
        <v/>
      </c>
      <c r="H124" s="9">
        <f>IF($A124="","",SUMIFS('Оплаты'!$D$6:$D$505,'Оплаты'!$B$6:$B$505,$A124,'Оплаты'!$C$6:$C$505,""))</f>
        <v/>
      </c>
      <c r="I124" s="9">
        <f>IF(OR($A124="",'Клиенты'!$D110=""),"",'Клиенты'!$D110)</f>
        <v/>
      </c>
      <c r="J124" s="9">
        <f>IF(OR($A124="",$I124=""),"",MAX(0,$B124-$H124-$I124))</f>
        <v/>
      </c>
      <c r="K124" s="8">
        <f>IF(OR($A124="",'Клиенты'!$E110=""),"",'Клиенты'!$E110)</f>
        <v/>
      </c>
    </row>
    <row r="125">
      <c r="A125" s="8">
        <f>IF('Клиенты'!$A111="","",'Клиенты'!$A111)</f>
        <v/>
      </c>
      <c r="B125" s="9">
        <f>IF($A125="","",SUMIFS('Отгрузки'!$I$6:$I$505,'Отгрузки'!$C$6:$C$505,$A125,'Отгрузки'!$I$6:$I$505,"&gt;0"))</f>
        <v/>
      </c>
      <c r="C125" s="9">
        <f>IF($A125="","",SUMIFS('Отгрузки'!$I$6:$I$505,'Отгрузки'!$C$6:$C$505,$A125,'Отгрузки'!$J$6:$J$505,"&gt;0"))</f>
        <v/>
      </c>
      <c r="D125" s="9">
        <f>IF($A125="","",SUMIFS('Отгрузки'!$I$6:$I$505,'Отгрузки'!$C$6:$C$505,$A125,'Отгрузки'!$K$6:$K$505,"0–30"))</f>
        <v/>
      </c>
      <c r="E125" s="9">
        <f>IF($A125="","",SUMIFS('Отгрузки'!$I$6:$I$505,'Отгрузки'!$C$6:$C$505,$A125,'Отгрузки'!$K$6:$K$505,"31–60"))</f>
        <v/>
      </c>
      <c r="F125" s="9">
        <f>IF($A125="","",SUMIFS('Отгрузки'!$I$6:$I$505,'Отгрузки'!$C$6:$C$505,$A125,'Отгрузки'!$K$6:$K$505,"61–90"))</f>
        <v/>
      </c>
      <c r="G125" s="9">
        <f>IF($A125="","",SUMIFS('Отгрузки'!$I$6:$I$505,'Отгрузки'!$C$6:$C$505,$A125,'Отгрузки'!$K$6:$K$505,"90+"))</f>
        <v/>
      </c>
      <c r="H125" s="9">
        <f>IF($A125="","",SUMIFS('Оплаты'!$D$6:$D$505,'Оплаты'!$B$6:$B$505,$A125,'Оплаты'!$C$6:$C$505,""))</f>
        <v/>
      </c>
      <c r="I125" s="9">
        <f>IF(OR($A125="",'Клиенты'!$D111=""),"",'Клиенты'!$D111)</f>
        <v/>
      </c>
      <c r="J125" s="9">
        <f>IF(OR($A125="",$I125=""),"",MAX(0,$B125-$H125-$I125))</f>
        <v/>
      </c>
      <c r="K125" s="8">
        <f>IF(OR($A125="",'Клиенты'!$E111=""),"",'Клиенты'!$E111)</f>
        <v/>
      </c>
    </row>
    <row r="126">
      <c r="A126" s="8">
        <f>IF('Клиенты'!$A112="","",'Клиенты'!$A112)</f>
        <v/>
      </c>
      <c r="B126" s="9">
        <f>IF($A126="","",SUMIFS('Отгрузки'!$I$6:$I$505,'Отгрузки'!$C$6:$C$505,$A126,'Отгрузки'!$I$6:$I$505,"&gt;0"))</f>
        <v/>
      </c>
      <c r="C126" s="9">
        <f>IF($A126="","",SUMIFS('Отгрузки'!$I$6:$I$505,'Отгрузки'!$C$6:$C$505,$A126,'Отгрузки'!$J$6:$J$505,"&gt;0"))</f>
        <v/>
      </c>
      <c r="D126" s="9">
        <f>IF($A126="","",SUMIFS('Отгрузки'!$I$6:$I$505,'Отгрузки'!$C$6:$C$505,$A126,'Отгрузки'!$K$6:$K$505,"0–30"))</f>
        <v/>
      </c>
      <c r="E126" s="9">
        <f>IF($A126="","",SUMIFS('Отгрузки'!$I$6:$I$505,'Отгрузки'!$C$6:$C$505,$A126,'Отгрузки'!$K$6:$K$505,"31–60"))</f>
        <v/>
      </c>
      <c r="F126" s="9">
        <f>IF($A126="","",SUMIFS('Отгрузки'!$I$6:$I$505,'Отгрузки'!$C$6:$C$505,$A126,'Отгрузки'!$K$6:$K$505,"61–90"))</f>
        <v/>
      </c>
      <c r="G126" s="9">
        <f>IF($A126="","",SUMIFS('Отгрузки'!$I$6:$I$505,'Отгрузки'!$C$6:$C$505,$A126,'Отгрузки'!$K$6:$K$505,"90+"))</f>
        <v/>
      </c>
      <c r="H126" s="9">
        <f>IF($A126="","",SUMIFS('Оплаты'!$D$6:$D$505,'Оплаты'!$B$6:$B$505,$A126,'Оплаты'!$C$6:$C$505,""))</f>
        <v/>
      </c>
      <c r="I126" s="9">
        <f>IF(OR($A126="",'Клиенты'!$D112=""),"",'Клиенты'!$D112)</f>
        <v/>
      </c>
      <c r="J126" s="9">
        <f>IF(OR($A126="",$I126=""),"",MAX(0,$B126-$H126-$I126))</f>
        <v/>
      </c>
      <c r="K126" s="8">
        <f>IF(OR($A126="",'Клиенты'!$E112=""),"",'Клиенты'!$E112)</f>
        <v/>
      </c>
    </row>
    <row r="127">
      <c r="A127" s="8">
        <f>IF('Клиенты'!$A113="","",'Клиенты'!$A113)</f>
        <v/>
      </c>
      <c r="B127" s="9">
        <f>IF($A127="","",SUMIFS('Отгрузки'!$I$6:$I$505,'Отгрузки'!$C$6:$C$505,$A127,'Отгрузки'!$I$6:$I$505,"&gt;0"))</f>
        <v/>
      </c>
      <c r="C127" s="9">
        <f>IF($A127="","",SUMIFS('Отгрузки'!$I$6:$I$505,'Отгрузки'!$C$6:$C$505,$A127,'Отгрузки'!$J$6:$J$505,"&gt;0"))</f>
        <v/>
      </c>
      <c r="D127" s="9">
        <f>IF($A127="","",SUMIFS('Отгрузки'!$I$6:$I$505,'Отгрузки'!$C$6:$C$505,$A127,'Отгрузки'!$K$6:$K$505,"0–30"))</f>
        <v/>
      </c>
      <c r="E127" s="9">
        <f>IF($A127="","",SUMIFS('Отгрузки'!$I$6:$I$505,'Отгрузки'!$C$6:$C$505,$A127,'Отгрузки'!$K$6:$K$505,"31–60"))</f>
        <v/>
      </c>
      <c r="F127" s="9">
        <f>IF($A127="","",SUMIFS('Отгрузки'!$I$6:$I$505,'Отгрузки'!$C$6:$C$505,$A127,'Отгрузки'!$K$6:$K$505,"61–90"))</f>
        <v/>
      </c>
      <c r="G127" s="9">
        <f>IF($A127="","",SUMIFS('Отгрузки'!$I$6:$I$505,'Отгрузки'!$C$6:$C$505,$A127,'Отгрузки'!$K$6:$K$505,"90+"))</f>
        <v/>
      </c>
      <c r="H127" s="9">
        <f>IF($A127="","",SUMIFS('Оплаты'!$D$6:$D$505,'Оплаты'!$B$6:$B$505,$A127,'Оплаты'!$C$6:$C$505,""))</f>
        <v/>
      </c>
      <c r="I127" s="9">
        <f>IF(OR($A127="",'Клиенты'!$D113=""),"",'Клиенты'!$D113)</f>
        <v/>
      </c>
      <c r="J127" s="9">
        <f>IF(OR($A127="",$I127=""),"",MAX(0,$B127-$H127-$I127))</f>
        <v/>
      </c>
      <c r="K127" s="8">
        <f>IF(OR($A127="",'Клиенты'!$E113=""),"",'Клиенты'!$E113)</f>
        <v/>
      </c>
    </row>
    <row r="128">
      <c r="A128" s="8">
        <f>IF('Клиенты'!$A114="","",'Клиенты'!$A114)</f>
        <v/>
      </c>
      <c r="B128" s="9">
        <f>IF($A128="","",SUMIFS('Отгрузки'!$I$6:$I$505,'Отгрузки'!$C$6:$C$505,$A128,'Отгрузки'!$I$6:$I$505,"&gt;0"))</f>
        <v/>
      </c>
      <c r="C128" s="9">
        <f>IF($A128="","",SUMIFS('Отгрузки'!$I$6:$I$505,'Отгрузки'!$C$6:$C$505,$A128,'Отгрузки'!$J$6:$J$505,"&gt;0"))</f>
        <v/>
      </c>
      <c r="D128" s="9">
        <f>IF($A128="","",SUMIFS('Отгрузки'!$I$6:$I$505,'Отгрузки'!$C$6:$C$505,$A128,'Отгрузки'!$K$6:$K$505,"0–30"))</f>
        <v/>
      </c>
      <c r="E128" s="9">
        <f>IF($A128="","",SUMIFS('Отгрузки'!$I$6:$I$505,'Отгрузки'!$C$6:$C$505,$A128,'Отгрузки'!$K$6:$K$505,"31–60"))</f>
        <v/>
      </c>
      <c r="F128" s="9">
        <f>IF($A128="","",SUMIFS('Отгрузки'!$I$6:$I$505,'Отгрузки'!$C$6:$C$505,$A128,'Отгрузки'!$K$6:$K$505,"61–90"))</f>
        <v/>
      </c>
      <c r="G128" s="9">
        <f>IF($A128="","",SUMIFS('Отгрузки'!$I$6:$I$505,'Отгрузки'!$C$6:$C$505,$A128,'Отгрузки'!$K$6:$K$505,"90+"))</f>
        <v/>
      </c>
      <c r="H128" s="9">
        <f>IF($A128="","",SUMIFS('Оплаты'!$D$6:$D$505,'Оплаты'!$B$6:$B$505,$A128,'Оплаты'!$C$6:$C$505,""))</f>
        <v/>
      </c>
      <c r="I128" s="9">
        <f>IF(OR($A128="",'Клиенты'!$D114=""),"",'Клиенты'!$D114)</f>
        <v/>
      </c>
      <c r="J128" s="9">
        <f>IF(OR($A128="",$I128=""),"",MAX(0,$B128-$H128-$I128))</f>
        <v/>
      </c>
      <c r="K128" s="8">
        <f>IF(OR($A128="",'Клиенты'!$E114=""),"",'Клиенты'!$E114)</f>
        <v/>
      </c>
    </row>
    <row r="129">
      <c r="A129" s="8">
        <f>IF('Клиенты'!$A115="","",'Клиенты'!$A115)</f>
        <v/>
      </c>
      <c r="B129" s="9">
        <f>IF($A129="","",SUMIFS('Отгрузки'!$I$6:$I$505,'Отгрузки'!$C$6:$C$505,$A129,'Отгрузки'!$I$6:$I$505,"&gt;0"))</f>
        <v/>
      </c>
      <c r="C129" s="9">
        <f>IF($A129="","",SUMIFS('Отгрузки'!$I$6:$I$505,'Отгрузки'!$C$6:$C$505,$A129,'Отгрузки'!$J$6:$J$505,"&gt;0"))</f>
        <v/>
      </c>
      <c r="D129" s="9">
        <f>IF($A129="","",SUMIFS('Отгрузки'!$I$6:$I$505,'Отгрузки'!$C$6:$C$505,$A129,'Отгрузки'!$K$6:$K$505,"0–30"))</f>
        <v/>
      </c>
      <c r="E129" s="9">
        <f>IF($A129="","",SUMIFS('Отгрузки'!$I$6:$I$505,'Отгрузки'!$C$6:$C$505,$A129,'Отгрузки'!$K$6:$K$505,"31–60"))</f>
        <v/>
      </c>
      <c r="F129" s="9">
        <f>IF($A129="","",SUMIFS('Отгрузки'!$I$6:$I$505,'Отгрузки'!$C$6:$C$505,$A129,'Отгрузки'!$K$6:$K$505,"61–90"))</f>
        <v/>
      </c>
      <c r="G129" s="9">
        <f>IF($A129="","",SUMIFS('Отгрузки'!$I$6:$I$505,'Отгрузки'!$C$6:$C$505,$A129,'Отгрузки'!$K$6:$K$505,"90+"))</f>
        <v/>
      </c>
      <c r="H129" s="9">
        <f>IF($A129="","",SUMIFS('Оплаты'!$D$6:$D$505,'Оплаты'!$B$6:$B$505,$A129,'Оплаты'!$C$6:$C$505,""))</f>
        <v/>
      </c>
      <c r="I129" s="9">
        <f>IF(OR($A129="",'Клиенты'!$D115=""),"",'Клиенты'!$D115)</f>
        <v/>
      </c>
      <c r="J129" s="9">
        <f>IF(OR($A129="",$I129=""),"",MAX(0,$B129-$H129-$I129))</f>
        <v/>
      </c>
      <c r="K129" s="8">
        <f>IF(OR($A129="",'Клиенты'!$E115=""),"",'Клиенты'!$E115)</f>
        <v/>
      </c>
    </row>
    <row r="130">
      <c r="A130" s="8">
        <f>IF('Клиенты'!$A116="","",'Клиенты'!$A116)</f>
        <v/>
      </c>
      <c r="B130" s="9">
        <f>IF($A130="","",SUMIFS('Отгрузки'!$I$6:$I$505,'Отгрузки'!$C$6:$C$505,$A130,'Отгрузки'!$I$6:$I$505,"&gt;0"))</f>
        <v/>
      </c>
      <c r="C130" s="9">
        <f>IF($A130="","",SUMIFS('Отгрузки'!$I$6:$I$505,'Отгрузки'!$C$6:$C$505,$A130,'Отгрузки'!$J$6:$J$505,"&gt;0"))</f>
        <v/>
      </c>
      <c r="D130" s="9">
        <f>IF($A130="","",SUMIFS('Отгрузки'!$I$6:$I$505,'Отгрузки'!$C$6:$C$505,$A130,'Отгрузки'!$K$6:$K$505,"0–30"))</f>
        <v/>
      </c>
      <c r="E130" s="9">
        <f>IF($A130="","",SUMIFS('Отгрузки'!$I$6:$I$505,'Отгрузки'!$C$6:$C$505,$A130,'Отгрузки'!$K$6:$K$505,"31–60"))</f>
        <v/>
      </c>
      <c r="F130" s="9">
        <f>IF($A130="","",SUMIFS('Отгрузки'!$I$6:$I$505,'Отгрузки'!$C$6:$C$505,$A130,'Отгрузки'!$K$6:$K$505,"61–90"))</f>
        <v/>
      </c>
      <c r="G130" s="9">
        <f>IF($A130="","",SUMIFS('Отгрузки'!$I$6:$I$505,'Отгрузки'!$C$6:$C$505,$A130,'Отгрузки'!$K$6:$K$505,"90+"))</f>
        <v/>
      </c>
      <c r="H130" s="9">
        <f>IF($A130="","",SUMIFS('Оплаты'!$D$6:$D$505,'Оплаты'!$B$6:$B$505,$A130,'Оплаты'!$C$6:$C$505,""))</f>
        <v/>
      </c>
      <c r="I130" s="9">
        <f>IF(OR($A130="",'Клиенты'!$D116=""),"",'Клиенты'!$D116)</f>
        <v/>
      </c>
      <c r="J130" s="9">
        <f>IF(OR($A130="",$I130=""),"",MAX(0,$B130-$H130-$I130))</f>
        <v/>
      </c>
      <c r="K130" s="8">
        <f>IF(OR($A130="",'Клиенты'!$E116=""),"",'Клиенты'!$E116)</f>
        <v/>
      </c>
    </row>
    <row r="131">
      <c r="A131" s="8">
        <f>IF('Клиенты'!$A117="","",'Клиенты'!$A117)</f>
        <v/>
      </c>
      <c r="B131" s="9">
        <f>IF($A131="","",SUMIFS('Отгрузки'!$I$6:$I$505,'Отгрузки'!$C$6:$C$505,$A131,'Отгрузки'!$I$6:$I$505,"&gt;0"))</f>
        <v/>
      </c>
      <c r="C131" s="9">
        <f>IF($A131="","",SUMIFS('Отгрузки'!$I$6:$I$505,'Отгрузки'!$C$6:$C$505,$A131,'Отгрузки'!$J$6:$J$505,"&gt;0"))</f>
        <v/>
      </c>
      <c r="D131" s="9">
        <f>IF($A131="","",SUMIFS('Отгрузки'!$I$6:$I$505,'Отгрузки'!$C$6:$C$505,$A131,'Отгрузки'!$K$6:$K$505,"0–30"))</f>
        <v/>
      </c>
      <c r="E131" s="9">
        <f>IF($A131="","",SUMIFS('Отгрузки'!$I$6:$I$505,'Отгрузки'!$C$6:$C$505,$A131,'Отгрузки'!$K$6:$K$505,"31–60"))</f>
        <v/>
      </c>
      <c r="F131" s="9">
        <f>IF($A131="","",SUMIFS('Отгрузки'!$I$6:$I$505,'Отгрузки'!$C$6:$C$505,$A131,'Отгрузки'!$K$6:$K$505,"61–90"))</f>
        <v/>
      </c>
      <c r="G131" s="9">
        <f>IF($A131="","",SUMIFS('Отгрузки'!$I$6:$I$505,'Отгрузки'!$C$6:$C$505,$A131,'Отгрузки'!$K$6:$K$505,"90+"))</f>
        <v/>
      </c>
      <c r="H131" s="9">
        <f>IF($A131="","",SUMIFS('Оплаты'!$D$6:$D$505,'Оплаты'!$B$6:$B$505,$A131,'Оплаты'!$C$6:$C$505,""))</f>
        <v/>
      </c>
      <c r="I131" s="9">
        <f>IF(OR($A131="",'Клиенты'!$D117=""),"",'Клиенты'!$D117)</f>
        <v/>
      </c>
      <c r="J131" s="9">
        <f>IF(OR($A131="",$I131=""),"",MAX(0,$B131-$H131-$I131))</f>
        <v/>
      </c>
      <c r="K131" s="8">
        <f>IF(OR($A131="",'Клиенты'!$E117=""),"",'Клиенты'!$E117)</f>
        <v/>
      </c>
    </row>
    <row r="132">
      <c r="A132" s="8">
        <f>IF('Клиенты'!$A118="","",'Клиенты'!$A118)</f>
        <v/>
      </c>
      <c r="B132" s="9">
        <f>IF($A132="","",SUMIFS('Отгрузки'!$I$6:$I$505,'Отгрузки'!$C$6:$C$505,$A132,'Отгрузки'!$I$6:$I$505,"&gt;0"))</f>
        <v/>
      </c>
      <c r="C132" s="9">
        <f>IF($A132="","",SUMIFS('Отгрузки'!$I$6:$I$505,'Отгрузки'!$C$6:$C$505,$A132,'Отгрузки'!$J$6:$J$505,"&gt;0"))</f>
        <v/>
      </c>
      <c r="D132" s="9">
        <f>IF($A132="","",SUMIFS('Отгрузки'!$I$6:$I$505,'Отгрузки'!$C$6:$C$505,$A132,'Отгрузки'!$K$6:$K$505,"0–30"))</f>
        <v/>
      </c>
      <c r="E132" s="9">
        <f>IF($A132="","",SUMIFS('Отгрузки'!$I$6:$I$505,'Отгрузки'!$C$6:$C$505,$A132,'Отгрузки'!$K$6:$K$505,"31–60"))</f>
        <v/>
      </c>
      <c r="F132" s="9">
        <f>IF($A132="","",SUMIFS('Отгрузки'!$I$6:$I$505,'Отгрузки'!$C$6:$C$505,$A132,'Отгрузки'!$K$6:$K$505,"61–90"))</f>
        <v/>
      </c>
      <c r="G132" s="9">
        <f>IF($A132="","",SUMIFS('Отгрузки'!$I$6:$I$505,'Отгрузки'!$C$6:$C$505,$A132,'Отгрузки'!$K$6:$K$505,"90+"))</f>
        <v/>
      </c>
      <c r="H132" s="9">
        <f>IF($A132="","",SUMIFS('Оплаты'!$D$6:$D$505,'Оплаты'!$B$6:$B$505,$A132,'Оплаты'!$C$6:$C$505,""))</f>
        <v/>
      </c>
      <c r="I132" s="9">
        <f>IF(OR($A132="",'Клиенты'!$D118=""),"",'Клиенты'!$D118)</f>
        <v/>
      </c>
      <c r="J132" s="9">
        <f>IF(OR($A132="",$I132=""),"",MAX(0,$B132-$H132-$I132))</f>
        <v/>
      </c>
      <c r="K132" s="8">
        <f>IF(OR($A132="",'Клиенты'!$E118=""),"",'Клиенты'!$E118)</f>
        <v/>
      </c>
    </row>
    <row r="133">
      <c r="A133" s="8">
        <f>IF('Клиенты'!$A119="","",'Клиенты'!$A119)</f>
        <v/>
      </c>
      <c r="B133" s="9">
        <f>IF($A133="","",SUMIFS('Отгрузки'!$I$6:$I$505,'Отгрузки'!$C$6:$C$505,$A133,'Отгрузки'!$I$6:$I$505,"&gt;0"))</f>
        <v/>
      </c>
      <c r="C133" s="9">
        <f>IF($A133="","",SUMIFS('Отгрузки'!$I$6:$I$505,'Отгрузки'!$C$6:$C$505,$A133,'Отгрузки'!$J$6:$J$505,"&gt;0"))</f>
        <v/>
      </c>
      <c r="D133" s="9">
        <f>IF($A133="","",SUMIFS('Отгрузки'!$I$6:$I$505,'Отгрузки'!$C$6:$C$505,$A133,'Отгрузки'!$K$6:$K$505,"0–30"))</f>
        <v/>
      </c>
      <c r="E133" s="9">
        <f>IF($A133="","",SUMIFS('Отгрузки'!$I$6:$I$505,'Отгрузки'!$C$6:$C$505,$A133,'Отгрузки'!$K$6:$K$505,"31–60"))</f>
        <v/>
      </c>
      <c r="F133" s="9">
        <f>IF($A133="","",SUMIFS('Отгрузки'!$I$6:$I$505,'Отгрузки'!$C$6:$C$505,$A133,'Отгрузки'!$K$6:$K$505,"61–90"))</f>
        <v/>
      </c>
      <c r="G133" s="9">
        <f>IF($A133="","",SUMIFS('Отгрузки'!$I$6:$I$505,'Отгрузки'!$C$6:$C$505,$A133,'Отгрузки'!$K$6:$K$505,"90+"))</f>
        <v/>
      </c>
      <c r="H133" s="9">
        <f>IF($A133="","",SUMIFS('Оплаты'!$D$6:$D$505,'Оплаты'!$B$6:$B$505,$A133,'Оплаты'!$C$6:$C$505,""))</f>
        <v/>
      </c>
      <c r="I133" s="9">
        <f>IF(OR($A133="",'Клиенты'!$D119=""),"",'Клиенты'!$D119)</f>
        <v/>
      </c>
      <c r="J133" s="9">
        <f>IF(OR($A133="",$I133=""),"",MAX(0,$B133-$H133-$I133))</f>
        <v/>
      </c>
      <c r="K133" s="8">
        <f>IF(OR($A133="",'Клиенты'!$E119=""),"",'Клиенты'!$E119)</f>
        <v/>
      </c>
    </row>
    <row r="134">
      <c r="A134" s="8">
        <f>IF('Клиенты'!$A120="","",'Клиенты'!$A120)</f>
        <v/>
      </c>
      <c r="B134" s="9">
        <f>IF($A134="","",SUMIFS('Отгрузки'!$I$6:$I$505,'Отгрузки'!$C$6:$C$505,$A134,'Отгрузки'!$I$6:$I$505,"&gt;0"))</f>
        <v/>
      </c>
      <c r="C134" s="9">
        <f>IF($A134="","",SUMIFS('Отгрузки'!$I$6:$I$505,'Отгрузки'!$C$6:$C$505,$A134,'Отгрузки'!$J$6:$J$505,"&gt;0"))</f>
        <v/>
      </c>
      <c r="D134" s="9">
        <f>IF($A134="","",SUMIFS('Отгрузки'!$I$6:$I$505,'Отгрузки'!$C$6:$C$505,$A134,'Отгрузки'!$K$6:$K$505,"0–30"))</f>
        <v/>
      </c>
      <c r="E134" s="9">
        <f>IF($A134="","",SUMIFS('Отгрузки'!$I$6:$I$505,'Отгрузки'!$C$6:$C$505,$A134,'Отгрузки'!$K$6:$K$505,"31–60"))</f>
        <v/>
      </c>
      <c r="F134" s="9">
        <f>IF($A134="","",SUMIFS('Отгрузки'!$I$6:$I$505,'Отгрузки'!$C$6:$C$505,$A134,'Отгрузки'!$K$6:$K$505,"61–90"))</f>
        <v/>
      </c>
      <c r="G134" s="9">
        <f>IF($A134="","",SUMIFS('Отгрузки'!$I$6:$I$505,'Отгрузки'!$C$6:$C$505,$A134,'Отгрузки'!$K$6:$K$505,"90+"))</f>
        <v/>
      </c>
      <c r="H134" s="9">
        <f>IF($A134="","",SUMIFS('Оплаты'!$D$6:$D$505,'Оплаты'!$B$6:$B$505,$A134,'Оплаты'!$C$6:$C$505,""))</f>
        <v/>
      </c>
      <c r="I134" s="9">
        <f>IF(OR($A134="",'Клиенты'!$D120=""),"",'Клиенты'!$D120)</f>
        <v/>
      </c>
      <c r="J134" s="9">
        <f>IF(OR($A134="",$I134=""),"",MAX(0,$B134-$H134-$I134))</f>
        <v/>
      </c>
      <c r="K134" s="8">
        <f>IF(OR($A134="",'Клиенты'!$E120=""),"",'Клиенты'!$E120)</f>
        <v/>
      </c>
    </row>
    <row r="135">
      <c r="A135" s="8">
        <f>IF('Клиенты'!$A121="","",'Клиенты'!$A121)</f>
        <v/>
      </c>
      <c r="B135" s="9">
        <f>IF($A135="","",SUMIFS('Отгрузки'!$I$6:$I$505,'Отгрузки'!$C$6:$C$505,$A135,'Отгрузки'!$I$6:$I$505,"&gt;0"))</f>
        <v/>
      </c>
      <c r="C135" s="9">
        <f>IF($A135="","",SUMIFS('Отгрузки'!$I$6:$I$505,'Отгрузки'!$C$6:$C$505,$A135,'Отгрузки'!$J$6:$J$505,"&gt;0"))</f>
        <v/>
      </c>
      <c r="D135" s="9">
        <f>IF($A135="","",SUMIFS('Отгрузки'!$I$6:$I$505,'Отгрузки'!$C$6:$C$505,$A135,'Отгрузки'!$K$6:$K$505,"0–30"))</f>
        <v/>
      </c>
      <c r="E135" s="9">
        <f>IF($A135="","",SUMIFS('Отгрузки'!$I$6:$I$505,'Отгрузки'!$C$6:$C$505,$A135,'Отгрузки'!$K$6:$K$505,"31–60"))</f>
        <v/>
      </c>
      <c r="F135" s="9">
        <f>IF($A135="","",SUMIFS('Отгрузки'!$I$6:$I$505,'Отгрузки'!$C$6:$C$505,$A135,'Отгрузки'!$K$6:$K$505,"61–90"))</f>
        <v/>
      </c>
      <c r="G135" s="9">
        <f>IF($A135="","",SUMIFS('Отгрузки'!$I$6:$I$505,'Отгрузки'!$C$6:$C$505,$A135,'Отгрузки'!$K$6:$K$505,"90+"))</f>
        <v/>
      </c>
      <c r="H135" s="9">
        <f>IF($A135="","",SUMIFS('Оплаты'!$D$6:$D$505,'Оплаты'!$B$6:$B$505,$A135,'Оплаты'!$C$6:$C$505,""))</f>
        <v/>
      </c>
      <c r="I135" s="9">
        <f>IF(OR($A135="",'Клиенты'!$D121=""),"",'Клиенты'!$D121)</f>
        <v/>
      </c>
      <c r="J135" s="9">
        <f>IF(OR($A135="",$I135=""),"",MAX(0,$B135-$H135-$I135))</f>
        <v/>
      </c>
      <c r="K135" s="8">
        <f>IF(OR($A135="",'Клиенты'!$E121=""),"",'Клиенты'!$E121)</f>
        <v/>
      </c>
    </row>
    <row r="136">
      <c r="A136" s="8">
        <f>IF('Клиенты'!$A122="","",'Клиенты'!$A122)</f>
        <v/>
      </c>
      <c r="B136" s="9">
        <f>IF($A136="","",SUMIFS('Отгрузки'!$I$6:$I$505,'Отгрузки'!$C$6:$C$505,$A136,'Отгрузки'!$I$6:$I$505,"&gt;0"))</f>
        <v/>
      </c>
      <c r="C136" s="9">
        <f>IF($A136="","",SUMIFS('Отгрузки'!$I$6:$I$505,'Отгрузки'!$C$6:$C$505,$A136,'Отгрузки'!$J$6:$J$505,"&gt;0"))</f>
        <v/>
      </c>
      <c r="D136" s="9">
        <f>IF($A136="","",SUMIFS('Отгрузки'!$I$6:$I$505,'Отгрузки'!$C$6:$C$505,$A136,'Отгрузки'!$K$6:$K$505,"0–30"))</f>
        <v/>
      </c>
      <c r="E136" s="9">
        <f>IF($A136="","",SUMIFS('Отгрузки'!$I$6:$I$505,'Отгрузки'!$C$6:$C$505,$A136,'Отгрузки'!$K$6:$K$505,"31–60"))</f>
        <v/>
      </c>
      <c r="F136" s="9">
        <f>IF($A136="","",SUMIFS('Отгрузки'!$I$6:$I$505,'Отгрузки'!$C$6:$C$505,$A136,'Отгрузки'!$K$6:$K$505,"61–90"))</f>
        <v/>
      </c>
      <c r="G136" s="9">
        <f>IF($A136="","",SUMIFS('Отгрузки'!$I$6:$I$505,'Отгрузки'!$C$6:$C$505,$A136,'Отгрузки'!$K$6:$K$505,"90+"))</f>
        <v/>
      </c>
      <c r="H136" s="9">
        <f>IF($A136="","",SUMIFS('Оплаты'!$D$6:$D$505,'Оплаты'!$B$6:$B$505,$A136,'Оплаты'!$C$6:$C$505,""))</f>
        <v/>
      </c>
      <c r="I136" s="9">
        <f>IF(OR($A136="",'Клиенты'!$D122=""),"",'Клиенты'!$D122)</f>
        <v/>
      </c>
      <c r="J136" s="9">
        <f>IF(OR($A136="",$I136=""),"",MAX(0,$B136-$H136-$I136))</f>
        <v/>
      </c>
      <c r="K136" s="8">
        <f>IF(OR($A136="",'Клиенты'!$E122=""),"",'Клиенты'!$E122)</f>
        <v/>
      </c>
    </row>
    <row r="137">
      <c r="A137" s="8">
        <f>IF('Клиенты'!$A123="","",'Клиенты'!$A123)</f>
        <v/>
      </c>
      <c r="B137" s="9">
        <f>IF($A137="","",SUMIFS('Отгрузки'!$I$6:$I$505,'Отгрузки'!$C$6:$C$505,$A137,'Отгрузки'!$I$6:$I$505,"&gt;0"))</f>
        <v/>
      </c>
      <c r="C137" s="9">
        <f>IF($A137="","",SUMIFS('Отгрузки'!$I$6:$I$505,'Отгрузки'!$C$6:$C$505,$A137,'Отгрузки'!$J$6:$J$505,"&gt;0"))</f>
        <v/>
      </c>
      <c r="D137" s="9">
        <f>IF($A137="","",SUMIFS('Отгрузки'!$I$6:$I$505,'Отгрузки'!$C$6:$C$505,$A137,'Отгрузки'!$K$6:$K$505,"0–30"))</f>
        <v/>
      </c>
      <c r="E137" s="9">
        <f>IF($A137="","",SUMIFS('Отгрузки'!$I$6:$I$505,'Отгрузки'!$C$6:$C$505,$A137,'Отгрузки'!$K$6:$K$505,"31–60"))</f>
        <v/>
      </c>
      <c r="F137" s="9">
        <f>IF($A137="","",SUMIFS('Отгрузки'!$I$6:$I$505,'Отгрузки'!$C$6:$C$505,$A137,'Отгрузки'!$K$6:$K$505,"61–90"))</f>
        <v/>
      </c>
      <c r="G137" s="9">
        <f>IF($A137="","",SUMIFS('Отгрузки'!$I$6:$I$505,'Отгрузки'!$C$6:$C$505,$A137,'Отгрузки'!$K$6:$K$505,"90+"))</f>
        <v/>
      </c>
      <c r="H137" s="9">
        <f>IF($A137="","",SUMIFS('Оплаты'!$D$6:$D$505,'Оплаты'!$B$6:$B$505,$A137,'Оплаты'!$C$6:$C$505,""))</f>
        <v/>
      </c>
      <c r="I137" s="9">
        <f>IF(OR($A137="",'Клиенты'!$D123=""),"",'Клиенты'!$D123)</f>
        <v/>
      </c>
      <c r="J137" s="9">
        <f>IF(OR($A137="",$I137=""),"",MAX(0,$B137-$H137-$I137))</f>
        <v/>
      </c>
      <c r="K137" s="8">
        <f>IF(OR($A137="",'Клиенты'!$E123=""),"",'Клиенты'!$E123)</f>
        <v/>
      </c>
    </row>
    <row r="138">
      <c r="A138" s="8">
        <f>IF('Клиенты'!$A124="","",'Клиенты'!$A124)</f>
        <v/>
      </c>
      <c r="B138" s="9">
        <f>IF($A138="","",SUMIFS('Отгрузки'!$I$6:$I$505,'Отгрузки'!$C$6:$C$505,$A138,'Отгрузки'!$I$6:$I$505,"&gt;0"))</f>
        <v/>
      </c>
      <c r="C138" s="9">
        <f>IF($A138="","",SUMIFS('Отгрузки'!$I$6:$I$505,'Отгрузки'!$C$6:$C$505,$A138,'Отгрузки'!$J$6:$J$505,"&gt;0"))</f>
        <v/>
      </c>
      <c r="D138" s="9">
        <f>IF($A138="","",SUMIFS('Отгрузки'!$I$6:$I$505,'Отгрузки'!$C$6:$C$505,$A138,'Отгрузки'!$K$6:$K$505,"0–30"))</f>
        <v/>
      </c>
      <c r="E138" s="9">
        <f>IF($A138="","",SUMIFS('Отгрузки'!$I$6:$I$505,'Отгрузки'!$C$6:$C$505,$A138,'Отгрузки'!$K$6:$K$505,"31–60"))</f>
        <v/>
      </c>
      <c r="F138" s="9">
        <f>IF($A138="","",SUMIFS('Отгрузки'!$I$6:$I$505,'Отгрузки'!$C$6:$C$505,$A138,'Отгрузки'!$K$6:$K$505,"61–90"))</f>
        <v/>
      </c>
      <c r="G138" s="9">
        <f>IF($A138="","",SUMIFS('Отгрузки'!$I$6:$I$505,'Отгрузки'!$C$6:$C$505,$A138,'Отгрузки'!$K$6:$K$505,"90+"))</f>
        <v/>
      </c>
      <c r="H138" s="9">
        <f>IF($A138="","",SUMIFS('Оплаты'!$D$6:$D$505,'Оплаты'!$B$6:$B$505,$A138,'Оплаты'!$C$6:$C$505,""))</f>
        <v/>
      </c>
      <c r="I138" s="9">
        <f>IF(OR($A138="",'Клиенты'!$D124=""),"",'Клиенты'!$D124)</f>
        <v/>
      </c>
      <c r="J138" s="9">
        <f>IF(OR($A138="",$I138=""),"",MAX(0,$B138-$H138-$I138))</f>
        <v/>
      </c>
      <c r="K138" s="8">
        <f>IF(OR($A138="",'Клиенты'!$E124=""),"",'Клиенты'!$E124)</f>
        <v/>
      </c>
    </row>
    <row r="139">
      <c r="A139" s="8">
        <f>IF('Клиенты'!$A125="","",'Клиенты'!$A125)</f>
        <v/>
      </c>
      <c r="B139" s="9">
        <f>IF($A139="","",SUMIFS('Отгрузки'!$I$6:$I$505,'Отгрузки'!$C$6:$C$505,$A139,'Отгрузки'!$I$6:$I$505,"&gt;0"))</f>
        <v/>
      </c>
      <c r="C139" s="9">
        <f>IF($A139="","",SUMIFS('Отгрузки'!$I$6:$I$505,'Отгрузки'!$C$6:$C$505,$A139,'Отгрузки'!$J$6:$J$505,"&gt;0"))</f>
        <v/>
      </c>
      <c r="D139" s="9">
        <f>IF($A139="","",SUMIFS('Отгрузки'!$I$6:$I$505,'Отгрузки'!$C$6:$C$505,$A139,'Отгрузки'!$K$6:$K$505,"0–30"))</f>
        <v/>
      </c>
      <c r="E139" s="9">
        <f>IF($A139="","",SUMIFS('Отгрузки'!$I$6:$I$505,'Отгрузки'!$C$6:$C$505,$A139,'Отгрузки'!$K$6:$K$505,"31–60"))</f>
        <v/>
      </c>
      <c r="F139" s="9">
        <f>IF($A139="","",SUMIFS('Отгрузки'!$I$6:$I$505,'Отгрузки'!$C$6:$C$505,$A139,'Отгрузки'!$K$6:$K$505,"61–90"))</f>
        <v/>
      </c>
      <c r="G139" s="9">
        <f>IF($A139="","",SUMIFS('Отгрузки'!$I$6:$I$505,'Отгрузки'!$C$6:$C$505,$A139,'Отгрузки'!$K$6:$K$505,"90+"))</f>
        <v/>
      </c>
      <c r="H139" s="9">
        <f>IF($A139="","",SUMIFS('Оплаты'!$D$6:$D$505,'Оплаты'!$B$6:$B$505,$A139,'Оплаты'!$C$6:$C$505,""))</f>
        <v/>
      </c>
      <c r="I139" s="9">
        <f>IF(OR($A139="",'Клиенты'!$D125=""),"",'Клиенты'!$D125)</f>
        <v/>
      </c>
      <c r="J139" s="9">
        <f>IF(OR($A139="",$I139=""),"",MAX(0,$B139-$H139-$I139))</f>
        <v/>
      </c>
      <c r="K139" s="8">
        <f>IF(OR($A139="",'Клиенты'!$E125=""),"",'Клиенты'!$E125)</f>
        <v/>
      </c>
    </row>
    <row r="140">
      <c r="A140" s="8">
        <f>IF('Клиенты'!$A126="","",'Клиенты'!$A126)</f>
        <v/>
      </c>
      <c r="B140" s="9">
        <f>IF($A140="","",SUMIFS('Отгрузки'!$I$6:$I$505,'Отгрузки'!$C$6:$C$505,$A140,'Отгрузки'!$I$6:$I$505,"&gt;0"))</f>
        <v/>
      </c>
      <c r="C140" s="9">
        <f>IF($A140="","",SUMIFS('Отгрузки'!$I$6:$I$505,'Отгрузки'!$C$6:$C$505,$A140,'Отгрузки'!$J$6:$J$505,"&gt;0"))</f>
        <v/>
      </c>
      <c r="D140" s="9">
        <f>IF($A140="","",SUMIFS('Отгрузки'!$I$6:$I$505,'Отгрузки'!$C$6:$C$505,$A140,'Отгрузки'!$K$6:$K$505,"0–30"))</f>
        <v/>
      </c>
      <c r="E140" s="9">
        <f>IF($A140="","",SUMIFS('Отгрузки'!$I$6:$I$505,'Отгрузки'!$C$6:$C$505,$A140,'Отгрузки'!$K$6:$K$505,"31–60"))</f>
        <v/>
      </c>
      <c r="F140" s="9">
        <f>IF($A140="","",SUMIFS('Отгрузки'!$I$6:$I$505,'Отгрузки'!$C$6:$C$505,$A140,'Отгрузки'!$K$6:$K$505,"61–90"))</f>
        <v/>
      </c>
      <c r="G140" s="9">
        <f>IF($A140="","",SUMIFS('Отгрузки'!$I$6:$I$505,'Отгрузки'!$C$6:$C$505,$A140,'Отгрузки'!$K$6:$K$505,"90+"))</f>
        <v/>
      </c>
      <c r="H140" s="9">
        <f>IF($A140="","",SUMIFS('Оплаты'!$D$6:$D$505,'Оплаты'!$B$6:$B$505,$A140,'Оплаты'!$C$6:$C$505,""))</f>
        <v/>
      </c>
      <c r="I140" s="9">
        <f>IF(OR($A140="",'Клиенты'!$D126=""),"",'Клиенты'!$D126)</f>
        <v/>
      </c>
      <c r="J140" s="9">
        <f>IF(OR($A140="",$I140=""),"",MAX(0,$B140-$H140-$I140))</f>
        <v/>
      </c>
      <c r="K140" s="8">
        <f>IF(OR($A140="",'Клиенты'!$E126=""),"",'Клиенты'!$E126)</f>
        <v/>
      </c>
    </row>
    <row r="141">
      <c r="A141" s="8">
        <f>IF('Клиенты'!$A127="","",'Клиенты'!$A127)</f>
        <v/>
      </c>
      <c r="B141" s="9">
        <f>IF($A141="","",SUMIFS('Отгрузки'!$I$6:$I$505,'Отгрузки'!$C$6:$C$505,$A141,'Отгрузки'!$I$6:$I$505,"&gt;0"))</f>
        <v/>
      </c>
      <c r="C141" s="9">
        <f>IF($A141="","",SUMIFS('Отгрузки'!$I$6:$I$505,'Отгрузки'!$C$6:$C$505,$A141,'Отгрузки'!$J$6:$J$505,"&gt;0"))</f>
        <v/>
      </c>
      <c r="D141" s="9">
        <f>IF($A141="","",SUMIFS('Отгрузки'!$I$6:$I$505,'Отгрузки'!$C$6:$C$505,$A141,'Отгрузки'!$K$6:$K$505,"0–30"))</f>
        <v/>
      </c>
      <c r="E141" s="9">
        <f>IF($A141="","",SUMIFS('Отгрузки'!$I$6:$I$505,'Отгрузки'!$C$6:$C$505,$A141,'Отгрузки'!$K$6:$K$505,"31–60"))</f>
        <v/>
      </c>
      <c r="F141" s="9">
        <f>IF($A141="","",SUMIFS('Отгрузки'!$I$6:$I$505,'Отгрузки'!$C$6:$C$505,$A141,'Отгрузки'!$K$6:$K$505,"61–90"))</f>
        <v/>
      </c>
      <c r="G141" s="9">
        <f>IF($A141="","",SUMIFS('Отгрузки'!$I$6:$I$505,'Отгрузки'!$C$6:$C$505,$A141,'Отгрузки'!$K$6:$K$505,"90+"))</f>
        <v/>
      </c>
      <c r="H141" s="9">
        <f>IF($A141="","",SUMIFS('Оплаты'!$D$6:$D$505,'Оплаты'!$B$6:$B$505,$A141,'Оплаты'!$C$6:$C$505,""))</f>
        <v/>
      </c>
      <c r="I141" s="9">
        <f>IF(OR($A141="",'Клиенты'!$D127=""),"",'Клиенты'!$D127)</f>
        <v/>
      </c>
      <c r="J141" s="9">
        <f>IF(OR($A141="",$I141=""),"",MAX(0,$B141-$H141-$I141))</f>
        <v/>
      </c>
      <c r="K141" s="8">
        <f>IF(OR($A141="",'Клиенты'!$E127=""),"",'Клиенты'!$E127)</f>
        <v/>
      </c>
    </row>
    <row r="142">
      <c r="A142" s="8">
        <f>IF('Клиенты'!$A128="","",'Клиенты'!$A128)</f>
        <v/>
      </c>
      <c r="B142" s="9">
        <f>IF($A142="","",SUMIFS('Отгрузки'!$I$6:$I$505,'Отгрузки'!$C$6:$C$505,$A142,'Отгрузки'!$I$6:$I$505,"&gt;0"))</f>
        <v/>
      </c>
      <c r="C142" s="9">
        <f>IF($A142="","",SUMIFS('Отгрузки'!$I$6:$I$505,'Отгрузки'!$C$6:$C$505,$A142,'Отгрузки'!$J$6:$J$505,"&gt;0"))</f>
        <v/>
      </c>
      <c r="D142" s="9">
        <f>IF($A142="","",SUMIFS('Отгрузки'!$I$6:$I$505,'Отгрузки'!$C$6:$C$505,$A142,'Отгрузки'!$K$6:$K$505,"0–30"))</f>
        <v/>
      </c>
      <c r="E142" s="9">
        <f>IF($A142="","",SUMIFS('Отгрузки'!$I$6:$I$505,'Отгрузки'!$C$6:$C$505,$A142,'Отгрузки'!$K$6:$K$505,"31–60"))</f>
        <v/>
      </c>
      <c r="F142" s="9">
        <f>IF($A142="","",SUMIFS('Отгрузки'!$I$6:$I$505,'Отгрузки'!$C$6:$C$505,$A142,'Отгрузки'!$K$6:$K$505,"61–90"))</f>
        <v/>
      </c>
      <c r="G142" s="9">
        <f>IF($A142="","",SUMIFS('Отгрузки'!$I$6:$I$505,'Отгрузки'!$C$6:$C$505,$A142,'Отгрузки'!$K$6:$K$505,"90+"))</f>
        <v/>
      </c>
      <c r="H142" s="9">
        <f>IF($A142="","",SUMIFS('Оплаты'!$D$6:$D$505,'Оплаты'!$B$6:$B$505,$A142,'Оплаты'!$C$6:$C$505,""))</f>
        <v/>
      </c>
      <c r="I142" s="9">
        <f>IF(OR($A142="",'Клиенты'!$D128=""),"",'Клиенты'!$D128)</f>
        <v/>
      </c>
      <c r="J142" s="9">
        <f>IF(OR($A142="",$I142=""),"",MAX(0,$B142-$H142-$I142))</f>
        <v/>
      </c>
      <c r="K142" s="8">
        <f>IF(OR($A142="",'Клиенты'!$E128=""),"",'Клиенты'!$E128)</f>
        <v/>
      </c>
    </row>
    <row r="143">
      <c r="A143" s="8">
        <f>IF('Клиенты'!$A129="","",'Клиенты'!$A129)</f>
        <v/>
      </c>
      <c r="B143" s="9">
        <f>IF($A143="","",SUMIFS('Отгрузки'!$I$6:$I$505,'Отгрузки'!$C$6:$C$505,$A143,'Отгрузки'!$I$6:$I$505,"&gt;0"))</f>
        <v/>
      </c>
      <c r="C143" s="9">
        <f>IF($A143="","",SUMIFS('Отгрузки'!$I$6:$I$505,'Отгрузки'!$C$6:$C$505,$A143,'Отгрузки'!$J$6:$J$505,"&gt;0"))</f>
        <v/>
      </c>
      <c r="D143" s="9">
        <f>IF($A143="","",SUMIFS('Отгрузки'!$I$6:$I$505,'Отгрузки'!$C$6:$C$505,$A143,'Отгрузки'!$K$6:$K$505,"0–30"))</f>
        <v/>
      </c>
      <c r="E143" s="9">
        <f>IF($A143="","",SUMIFS('Отгрузки'!$I$6:$I$505,'Отгрузки'!$C$6:$C$505,$A143,'Отгрузки'!$K$6:$K$505,"31–60"))</f>
        <v/>
      </c>
      <c r="F143" s="9">
        <f>IF($A143="","",SUMIFS('Отгрузки'!$I$6:$I$505,'Отгрузки'!$C$6:$C$505,$A143,'Отгрузки'!$K$6:$K$505,"61–90"))</f>
        <v/>
      </c>
      <c r="G143" s="9">
        <f>IF($A143="","",SUMIFS('Отгрузки'!$I$6:$I$505,'Отгрузки'!$C$6:$C$505,$A143,'Отгрузки'!$K$6:$K$505,"90+"))</f>
        <v/>
      </c>
      <c r="H143" s="9">
        <f>IF($A143="","",SUMIFS('Оплаты'!$D$6:$D$505,'Оплаты'!$B$6:$B$505,$A143,'Оплаты'!$C$6:$C$505,""))</f>
        <v/>
      </c>
      <c r="I143" s="9">
        <f>IF(OR($A143="",'Клиенты'!$D129=""),"",'Клиенты'!$D129)</f>
        <v/>
      </c>
      <c r="J143" s="9">
        <f>IF(OR($A143="",$I143=""),"",MAX(0,$B143-$H143-$I143))</f>
        <v/>
      </c>
      <c r="K143" s="8">
        <f>IF(OR($A143="",'Клиенты'!$E129=""),"",'Клиенты'!$E129)</f>
        <v/>
      </c>
    </row>
    <row r="144">
      <c r="A144" s="8">
        <f>IF('Клиенты'!$A130="","",'Клиенты'!$A130)</f>
        <v/>
      </c>
      <c r="B144" s="9">
        <f>IF($A144="","",SUMIFS('Отгрузки'!$I$6:$I$505,'Отгрузки'!$C$6:$C$505,$A144,'Отгрузки'!$I$6:$I$505,"&gt;0"))</f>
        <v/>
      </c>
      <c r="C144" s="9">
        <f>IF($A144="","",SUMIFS('Отгрузки'!$I$6:$I$505,'Отгрузки'!$C$6:$C$505,$A144,'Отгрузки'!$J$6:$J$505,"&gt;0"))</f>
        <v/>
      </c>
      <c r="D144" s="9">
        <f>IF($A144="","",SUMIFS('Отгрузки'!$I$6:$I$505,'Отгрузки'!$C$6:$C$505,$A144,'Отгрузки'!$K$6:$K$505,"0–30"))</f>
        <v/>
      </c>
      <c r="E144" s="9">
        <f>IF($A144="","",SUMIFS('Отгрузки'!$I$6:$I$505,'Отгрузки'!$C$6:$C$505,$A144,'Отгрузки'!$K$6:$K$505,"31–60"))</f>
        <v/>
      </c>
      <c r="F144" s="9">
        <f>IF($A144="","",SUMIFS('Отгрузки'!$I$6:$I$505,'Отгрузки'!$C$6:$C$505,$A144,'Отгрузки'!$K$6:$K$505,"61–90"))</f>
        <v/>
      </c>
      <c r="G144" s="9">
        <f>IF($A144="","",SUMIFS('Отгрузки'!$I$6:$I$505,'Отгрузки'!$C$6:$C$505,$A144,'Отгрузки'!$K$6:$K$505,"90+"))</f>
        <v/>
      </c>
      <c r="H144" s="9">
        <f>IF($A144="","",SUMIFS('Оплаты'!$D$6:$D$505,'Оплаты'!$B$6:$B$505,$A144,'Оплаты'!$C$6:$C$505,""))</f>
        <v/>
      </c>
      <c r="I144" s="9">
        <f>IF(OR($A144="",'Клиенты'!$D130=""),"",'Клиенты'!$D130)</f>
        <v/>
      </c>
      <c r="J144" s="9">
        <f>IF(OR($A144="",$I144=""),"",MAX(0,$B144-$H144-$I144))</f>
        <v/>
      </c>
      <c r="K144" s="8">
        <f>IF(OR($A144="",'Клиенты'!$E130=""),"",'Клиенты'!$E130)</f>
        <v/>
      </c>
    </row>
    <row r="145">
      <c r="A145" s="8">
        <f>IF('Клиенты'!$A131="","",'Клиенты'!$A131)</f>
        <v/>
      </c>
      <c r="B145" s="9">
        <f>IF($A145="","",SUMIFS('Отгрузки'!$I$6:$I$505,'Отгрузки'!$C$6:$C$505,$A145,'Отгрузки'!$I$6:$I$505,"&gt;0"))</f>
        <v/>
      </c>
      <c r="C145" s="9">
        <f>IF($A145="","",SUMIFS('Отгрузки'!$I$6:$I$505,'Отгрузки'!$C$6:$C$505,$A145,'Отгрузки'!$J$6:$J$505,"&gt;0"))</f>
        <v/>
      </c>
      <c r="D145" s="9">
        <f>IF($A145="","",SUMIFS('Отгрузки'!$I$6:$I$505,'Отгрузки'!$C$6:$C$505,$A145,'Отгрузки'!$K$6:$K$505,"0–30"))</f>
        <v/>
      </c>
      <c r="E145" s="9">
        <f>IF($A145="","",SUMIFS('Отгрузки'!$I$6:$I$505,'Отгрузки'!$C$6:$C$505,$A145,'Отгрузки'!$K$6:$K$505,"31–60"))</f>
        <v/>
      </c>
      <c r="F145" s="9">
        <f>IF($A145="","",SUMIFS('Отгрузки'!$I$6:$I$505,'Отгрузки'!$C$6:$C$505,$A145,'Отгрузки'!$K$6:$K$505,"61–90"))</f>
        <v/>
      </c>
      <c r="G145" s="9">
        <f>IF($A145="","",SUMIFS('Отгрузки'!$I$6:$I$505,'Отгрузки'!$C$6:$C$505,$A145,'Отгрузки'!$K$6:$K$505,"90+"))</f>
        <v/>
      </c>
      <c r="H145" s="9">
        <f>IF($A145="","",SUMIFS('Оплаты'!$D$6:$D$505,'Оплаты'!$B$6:$B$505,$A145,'Оплаты'!$C$6:$C$505,""))</f>
        <v/>
      </c>
      <c r="I145" s="9">
        <f>IF(OR($A145="",'Клиенты'!$D131=""),"",'Клиенты'!$D131)</f>
        <v/>
      </c>
      <c r="J145" s="9">
        <f>IF(OR($A145="",$I145=""),"",MAX(0,$B145-$H145-$I145))</f>
        <v/>
      </c>
      <c r="K145" s="8">
        <f>IF(OR($A145="",'Клиенты'!$E131=""),"",'Клиенты'!$E131)</f>
        <v/>
      </c>
    </row>
    <row r="146">
      <c r="A146" s="8">
        <f>IF('Клиенты'!$A132="","",'Клиенты'!$A132)</f>
        <v/>
      </c>
      <c r="B146" s="9">
        <f>IF($A146="","",SUMIFS('Отгрузки'!$I$6:$I$505,'Отгрузки'!$C$6:$C$505,$A146,'Отгрузки'!$I$6:$I$505,"&gt;0"))</f>
        <v/>
      </c>
      <c r="C146" s="9">
        <f>IF($A146="","",SUMIFS('Отгрузки'!$I$6:$I$505,'Отгрузки'!$C$6:$C$505,$A146,'Отгрузки'!$J$6:$J$505,"&gt;0"))</f>
        <v/>
      </c>
      <c r="D146" s="9">
        <f>IF($A146="","",SUMIFS('Отгрузки'!$I$6:$I$505,'Отгрузки'!$C$6:$C$505,$A146,'Отгрузки'!$K$6:$K$505,"0–30"))</f>
        <v/>
      </c>
      <c r="E146" s="9">
        <f>IF($A146="","",SUMIFS('Отгрузки'!$I$6:$I$505,'Отгрузки'!$C$6:$C$505,$A146,'Отгрузки'!$K$6:$K$505,"31–60"))</f>
        <v/>
      </c>
      <c r="F146" s="9">
        <f>IF($A146="","",SUMIFS('Отгрузки'!$I$6:$I$505,'Отгрузки'!$C$6:$C$505,$A146,'Отгрузки'!$K$6:$K$505,"61–90"))</f>
        <v/>
      </c>
      <c r="G146" s="9">
        <f>IF($A146="","",SUMIFS('Отгрузки'!$I$6:$I$505,'Отгрузки'!$C$6:$C$505,$A146,'Отгрузки'!$K$6:$K$505,"90+"))</f>
        <v/>
      </c>
      <c r="H146" s="9">
        <f>IF($A146="","",SUMIFS('Оплаты'!$D$6:$D$505,'Оплаты'!$B$6:$B$505,$A146,'Оплаты'!$C$6:$C$505,""))</f>
        <v/>
      </c>
      <c r="I146" s="9">
        <f>IF(OR($A146="",'Клиенты'!$D132=""),"",'Клиенты'!$D132)</f>
        <v/>
      </c>
      <c r="J146" s="9">
        <f>IF(OR($A146="",$I146=""),"",MAX(0,$B146-$H146-$I146))</f>
        <v/>
      </c>
      <c r="K146" s="8">
        <f>IF(OR($A146="",'Клиенты'!$E132=""),"",'Клиенты'!$E132)</f>
        <v/>
      </c>
    </row>
    <row r="147">
      <c r="A147" s="8">
        <f>IF('Клиенты'!$A133="","",'Клиенты'!$A133)</f>
        <v/>
      </c>
      <c r="B147" s="9">
        <f>IF($A147="","",SUMIFS('Отгрузки'!$I$6:$I$505,'Отгрузки'!$C$6:$C$505,$A147,'Отгрузки'!$I$6:$I$505,"&gt;0"))</f>
        <v/>
      </c>
      <c r="C147" s="9">
        <f>IF($A147="","",SUMIFS('Отгрузки'!$I$6:$I$505,'Отгрузки'!$C$6:$C$505,$A147,'Отгрузки'!$J$6:$J$505,"&gt;0"))</f>
        <v/>
      </c>
      <c r="D147" s="9">
        <f>IF($A147="","",SUMIFS('Отгрузки'!$I$6:$I$505,'Отгрузки'!$C$6:$C$505,$A147,'Отгрузки'!$K$6:$K$505,"0–30"))</f>
        <v/>
      </c>
      <c r="E147" s="9">
        <f>IF($A147="","",SUMIFS('Отгрузки'!$I$6:$I$505,'Отгрузки'!$C$6:$C$505,$A147,'Отгрузки'!$K$6:$K$505,"31–60"))</f>
        <v/>
      </c>
      <c r="F147" s="9">
        <f>IF($A147="","",SUMIFS('Отгрузки'!$I$6:$I$505,'Отгрузки'!$C$6:$C$505,$A147,'Отгрузки'!$K$6:$K$505,"61–90"))</f>
        <v/>
      </c>
      <c r="G147" s="9">
        <f>IF($A147="","",SUMIFS('Отгрузки'!$I$6:$I$505,'Отгрузки'!$C$6:$C$505,$A147,'Отгрузки'!$K$6:$K$505,"90+"))</f>
        <v/>
      </c>
      <c r="H147" s="9">
        <f>IF($A147="","",SUMIFS('Оплаты'!$D$6:$D$505,'Оплаты'!$B$6:$B$505,$A147,'Оплаты'!$C$6:$C$505,""))</f>
        <v/>
      </c>
      <c r="I147" s="9">
        <f>IF(OR($A147="",'Клиенты'!$D133=""),"",'Клиенты'!$D133)</f>
        <v/>
      </c>
      <c r="J147" s="9">
        <f>IF(OR($A147="",$I147=""),"",MAX(0,$B147-$H147-$I147))</f>
        <v/>
      </c>
      <c r="K147" s="8">
        <f>IF(OR($A147="",'Клиенты'!$E133=""),"",'Клиенты'!$E133)</f>
        <v/>
      </c>
    </row>
    <row r="148">
      <c r="A148" s="8">
        <f>IF('Клиенты'!$A134="","",'Клиенты'!$A134)</f>
        <v/>
      </c>
      <c r="B148" s="9">
        <f>IF($A148="","",SUMIFS('Отгрузки'!$I$6:$I$505,'Отгрузки'!$C$6:$C$505,$A148,'Отгрузки'!$I$6:$I$505,"&gt;0"))</f>
        <v/>
      </c>
      <c r="C148" s="9">
        <f>IF($A148="","",SUMIFS('Отгрузки'!$I$6:$I$505,'Отгрузки'!$C$6:$C$505,$A148,'Отгрузки'!$J$6:$J$505,"&gt;0"))</f>
        <v/>
      </c>
      <c r="D148" s="9">
        <f>IF($A148="","",SUMIFS('Отгрузки'!$I$6:$I$505,'Отгрузки'!$C$6:$C$505,$A148,'Отгрузки'!$K$6:$K$505,"0–30"))</f>
        <v/>
      </c>
      <c r="E148" s="9">
        <f>IF($A148="","",SUMIFS('Отгрузки'!$I$6:$I$505,'Отгрузки'!$C$6:$C$505,$A148,'Отгрузки'!$K$6:$K$505,"31–60"))</f>
        <v/>
      </c>
      <c r="F148" s="9">
        <f>IF($A148="","",SUMIFS('Отгрузки'!$I$6:$I$505,'Отгрузки'!$C$6:$C$505,$A148,'Отгрузки'!$K$6:$K$505,"61–90"))</f>
        <v/>
      </c>
      <c r="G148" s="9">
        <f>IF($A148="","",SUMIFS('Отгрузки'!$I$6:$I$505,'Отгрузки'!$C$6:$C$505,$A148,'Отгрузки'!$K$6:$K$505,"90+"))</f>
        <v/>
      </c>
      <c r="H148" s="9">
        <f>IF($A148="","",SUMIFS('Оплаты'!$D$6:$D$505,'Оплаты'!$B$6:$B$505,$A148,'Оплаты'!$C$6:$C$505,""))</f>
        <v/>
      </c>
      <c r="I148" s="9">
        <f>IF(OR($A148="",'Клиенты'!$D134=""),"",'Клиенты'!$D134)</f>
        <v/>
      </c>
      <c r="J148" s="9">
        <f>IF(OR($A148="",$I148=""),"",MAX(0,$B148-$H148-$I148))</f>
        <v/>
      </c>
      <c r="K148" s="8">
        <f>IF(OR($A148="",'Клиенты'!$E134=""),"",'Клиенты'!$E134)</f>
        <v/>
      </c>
    </row>
    <row r="149">
      <c r="A149" s="8">
        <f>IF('Клиенты'!$A135="","",'Клиенты'!$A135)</f>
        <v/>
      </c>
      <c r="B149" s="9">
        <f>IF($A149="","",SUMIFS('Отгрузки'!$I$6:$I$505,'Отгрузки'!$C$6:$C$505,$A149,'Отгрузки'!$I$6:$I$505,"&gt;0"))</f>
        <v/>
      </c>
      <c r="C149" s="9">
        <f>IF($A149="","",SUMIFS('Отгрузки'!$I$6:$I$505,'Отгрузки'!$C$6:$C$505,$A149,'Отгрузки'!$J$6:$J$505,"&gt;0"))</f>
        <v/>
      </c>
      <c r="D149" s="9">
        <f>IF($A149="","",SUMIFS('Отгрузки'!$I$6:$I$505,'Отгрузки'!$C$6:$C$505,$A149,'Отгрузки'!$K$6:$K$505,"0–30"))</f>
        <v/>
      </c>
      <c r="E149" s="9">
        <f>IF($A149="","",SUMIFS('Отгрузки'!$I$6:$I$505,'Отгрузки'!$C$6:$C$505,$A149,'Отгрузки'!$K$6:$K$505,"31–60"))</f>
        <v/>
      </c>
      <c r="F149" s="9">
        <f>IF($A149="","",SUMIFS('Отгрузки'!$I$6:$I$505,'Отгрузки'!$C$6:$C$505,$A149,'Отгрузки'!$K$6:$K$505,"61–90"))</f>
        <v/>
      </c>
      <c r="G149" s="9">
        <f>IF($A149="","",SUMIFS('Отгрузки'!$I$6:$I$505,'Отгрузки'!$C$6:$C$505,$A149,'Отгрузки'!$K$6:$K$505,"90+"))</f>
        <v/>
      </c>
      <c r="H149" s="9">
        <f>IF($A149="","",SUMIFS('Оплаты'!$D$6:$D$505,'Оплаты'!$B$6:$B$505,$A149,'Оплаты'!$C$6:$C$505,""))</f>
        <v/>
      </c>
      <c r="I149" s="9">
        <f>IF(OR($A149="",'Клиенты'!$D135=""),"",'Клиенты'!$D135)</f>
        <v/>
      </c>
      <c r="J149" s="9">
        <f>IF(OR($A149="",$I149=""),"",MAX(0,$B149-$H149-$I149))</f>
        <v/>
      </c>
      <c r="K149" s="8">
        <f>IF(OR($A149="",'Клиенты'!$E135=""),"",'Клиенты'!$E135)</f>
        <v/>
      </c>
    </row>
    <row r="150">
      <c r="A150" s="8">
        <f>IF('Клиенты'!$A136="","",'Клиенты'!$A136)</f>
        <v/>
      </c>
      <c r="B150" s="9">
        <f>IF($A150="","",SUMIFS('Отгрузки'!$I$6:$I$505,'Отгрузки'!$C$6:$C$505,$A150,'Отгрузки'!$I$6:$I$505,"&gt;0"))</f>
        <v/>
      </c>
      <c r="C150" s="9">
        <f>IF($A150="","",SUMIFS('Отгрузки'!$I$6:$I$505,'Отгрузки'!$C$6:$C$505,$A150,'Отгрузки'!$J$6:$J$505,"&gt;0"))</f>
        <v/>
      </c>
      <c r="D150" s="9">
        <f>IF($A150="","",SUMIFS('Отгрузки'!$I$6:$I$505,'Отгрузки'!$C$6:$C$505,$A150,'Отгрузки'!$K$6:$K$505,"0–30"))</f>
        <v/>
      </c>
      <c r="E150" s="9">
        <f>IF($A150="","",SUMIFS('Отгрузки'!$I$6:$I$505,'Отгрузки'!$C$6:$C$505,$A150,'Отгрузки'!$K$6:$K$505,"31–60"))</f>
        <v/>
      </c>
      <c r="F150" s="9">
        <f>IF($A150="","",SUMIFS('Отгрузки'!$I$6:$I$505,'Отгрузки'!$C$6:$C$505,$A150,'Отгрузки'!$K$6:$K$505,"61–90"))</f>
        <v/>
      </c>
      <c r="G150" s="9">
        <f>IF($A150="","",SUMIFS('Отгрузки'!$I$6:$I$505,'Отгрузки'!$C$6:$C$505,$A150,'Отгрузки'!$K$6:$K$505,"90+"))</f>
        <v/>
      </c>
      <c r="H150" s="9">
        <f>IF($A150="","",SUMIFS('Оплаты'!$D$6:$D$505,'Оплаты'!$B$6:$B$505,$A150,'Оплаты'!$C$6:$C$505,""))</f>
        <v/>
      </c>
      <c r="I150" s="9">
        <f>IF(OR($A150="",'Клиенты'!$D136=""),"",'Клиенты'!$D136)</f>
        <v/>
      </c>
      <c r="J150" s="9">
        <f>IF(OR($A150="",$I150=""),"",MAX(0,$B150-$H150-$I150))</f>
        <v/>
      </c>
      <c r="K150" s="8">
        <f>IF(OR($A150="",'Клиенты'!$E136=""),"",'Клиенты'!$E136)</f>
        <v/>
      </c>
    </row>
    <row r="151">
      <c r="A151" s="8">
        <f>IF('Клиенты'!$A137="","",'Клиенты'!$A137)</f>
        <v/>
      </c>
      <c r="B151" s="9">
        <f>IF($A151="","",SUMIFS('Отгрузки'!$I$6:$I$505,'Отгрузки'!$C$6:$C$505,$A151,'Отгрузки'!$I$6:$I$505,"&gt;0"))</f>
        <v/>
      </c>
      <c r="C151" s="9">
        <f>IF($A151="","",SUMIFS('Отгрузки'!$I$6:$I$505,'Отгрузки'!$C$6:$C$505,$A151,'Отгрузки'!$J$6:$J$505,"&gt;0"))</f>
        <v/>
      </c>
      <c r="D151" s="9">
        <f>IF($A151="","",SUMIFS('Отгрузки'!$I$6:$I$505,'Отгрузки'!$C$6:$C$505,$A151,'Отгрузки'!$K$6:$K$505,"0–30"))</f>
        <v/>
      </c>
      <c r="E151" s="9">
        <f>IF($A151="","",SUMIFS('Отгрузки'!$I$6:$I$505,'Отгрузки'!$C$6:$C$505,$A151,'Отгрузки'!$K$6:$K$505,"31–60"))</f>
        <v/>
      </c>
      <c r="F151" s="9">
        <f>IF($A151="","",SUMIFS('Отгрузки'!$I$6:$I$505,'Отгрузки'!$C$6:$C$505,$A151,'Отгрузки'!$K$6:$K$505,"61–90"))</f>
        <v/>
      </c>
      <c r="G151" s="9">
        <f>IF($A151="","",SUMIFS('Отгрузки'!$I$6:$I$505,'Отгрузки'!$C$6:$C$505,$A151,'Отгрузки'!$K$6:$K$505,"90+"))</f>
        <v/>
      </c>
      <c r="H151" s="9">
        <f>IF($A151="","",SUMIFS('Оплаты'!$D$6:$D$505,'Оплаты'!$B$6:$B$505,$A151,'Оплаты'!$C$6:$C$505,""))</f>
        <v/>
      </c>
      <c r="I151" s="9">
        <f>IF(OR($A151="",'Клиенты'!$D137=""),"",'Клиенты'!$D137)</f>
        <v/>
      </c>
      <c r="J151" s="9">
        <f>IF(OR($A151="",$I151=""),"",MAX(0,$B151-$H151-$I151))</f>
        <v/>
      </c>
      <c r="K151" s="8">
        <f>IF(OR($A151="",'Клиенты'!$E137=""),"",'Клиенты'!$E137)</f>
        <v/>
      </c>
    </row>
    <row r="152">
      <c r="A152" s="8">
        <f>IF('Клиенты'!$A138="","",'Клиенты'!$A138)</f>
        <v/>
      </c>
      <c r="B152" s="9">
        <f>IF($A152="","",SUMIFS('Отгрузки'!$I$6:$I$505,'Отгрузки'!$C$6:$C$505,$A152,'Отгрузки'!$I$6:$I$505,"&gt;0"))</f>
        <v/>
      </c>
      <c r="C152" s="9">
        <f>IF($A152="","",SUMIFS('Отгрузки'!$I$6:$I$505,'Отгрузки'!$C$6:$C$505,$A152,'Отгрузки'!$J$6:$J$505,"&gt;0"))</f>
        <v/>
      </c>
      <c r="D152" s="9">
        <f>IF($A152="","",SUMIFS('Отгрузки'!$I$6:$I$505,'Отгрузки'!$C$6:$C$505,$A152,'Отгрузки'!$K$6:$K$505,"0–30"))</f>
        <v/>
      </c>
      <c r="E152" s="9">
        <f>IF($A152="","",SUMIFS('Отгрузки'!$I$6:$I$505,'Отгрузки'!$C$6:$C$505,$A152,'Отгрузки'!$K$6:$K$505,"31–60"))</f>
        <v/>
      </c>
      <c r="F152" s="9">
        <f>IF($A152="","",SUMIFS('Отгрузки'!$I$6:$I$505,'Отгрузки'!$C$6:$C$505,$A152,'Отгрузки'!$K$6:$K$505,"61–90"))</f>
        <v/>
      </c>
      <c r="G152" s="9">
        <f>IF($A152="","",SUMIFS('Отгрузки'!$I$6:$I$505,'Отгрузки'!$C$6:$C$505,$A152,'Отгрузки'!$K$6:$K$505,"90+"))</f>
        <v/>
      </c>
      <c r="H152" s="9">
        <f>IF($A152="","",SUMIFS('Оплаты'!$D$6:$D$505,'Оплаты'!$B$6:$B$505,$A152,'Оплаты'!$C$6:$C$505,""))</f>
        <v/>
      </c>
      <c r="I152" s="9">
        <f>IF(OR($A152="",'Клиенты'!$D138=""),"",'Клиенты'!$D138)</f>
        <v/>
      </c>
      <c r="J152" s="9">
        <f>IF(OR($A152="",$I152=""),"",MAX(0,$B152-$H152-$I152))</f>
        <v/>
      </c>
      <c r="K152" s="8">
        <f>IF(OR($A152="",'Клиенты'!$E138=""),"",'Клиенты'!$E138)</f>
        <v/>
      </c>
    </row>
    <row r="153">
      <c r="A153" s="8">
        <f>IF('Клиенты'!$A139="","",'Клиенты'!$A139)</f>
        <v/>
      </c>
      <c r="B153" s="9">
        <f>IF($A153="","",SUMIFS('Отгрузки'!$I$6:$I$505,'Отгрузки'!$C$6:$C$505,$A153,'Отгрузки'!$I$6:$I$505,"&gt;0"))</f>
        <v/>
      </c>
      <c r="C153" s="9">
        <f>IF($A153="","",SUMIFS('Отгрузки'!$I$6:$I$505,'Отгрузки'!$C$6:$C$505,$A153,'Отгрузки'!$J$6:$J$505,"&gt;0"))</f>
        <v/>
      </c>
      <c r="D153" s="9">
        <f>IF($A153="","",SUMIFS('Отгрузки'!$I$6:$I$505,'Отгрузки'!$C$6:$C$505,$A153,'Отгрузки'!$K$6:$K$505,"0–30"))</f>
        <v/>
      </c>
      <c r="E153" s="9">
        <f>IF($A153="","",SUMIFS('Отгрузки'!$I$6:$I$505,'Отгрузки'!$C$6:$C$505,$A153,'Отгрузки'!$K$6:$K$505,"31–60"))</f>
        <v/>
      </c>
      <c r="F153" s="9">
        <f>IF($A153="","",SUMIFS('Отгрузки'!$I$6:$I$505,'Отгрузки'!$C$6:$C$505,$A153,'Отгрузки'!$K$6:$K$505,"61–90"))</f>
        <v/>
      </c>
      <c r="G153" s="9">
        <f>IF($A153="","",SUMIFS('Отгрузки'!$I$6:$I$505,'Отгрузки'!$C$6:$C$505,$A153,'Отгрузки'!$K$6:$K$505,"90+"))</f>
        <v/>
      </c>
      <c r="H153" s="9">
        <f>IF($A153="","",SUMIFS('Оплаты'!$D$6:$D$505,'Оплаты'!$B$6:$B$505,$A153,'Оплаты'!$C$6:$C$505,""))</f>
        <v/>
      </c>
      <c r="I153" s="9">
        <f>IF(OR($A153="",'Клиенты'!$D139=""),"",'Клиенты'!$D139)</f>
        <v/>
      </c>
      <c r="J153" s="9">
        <f>IF(OR($A153="",$I153=""),"",MAX(0,$B153-$H153-$I153))</f>
        <v/>
      </c>
      <c r="K153" s="8">
        <f>IF(OR($A153="",'Клиенты'!$E139=""),"",'Клиенты'!$E139)</f>
        <v/>
      </c>
    </row>
    <row r="154">
      <c r="A154" s="8">
        <f>IF('Клиенты'!$A140="","",'Клиенты'!$A140)</f>
        <v/>
      </c>
      <c r="B154" s="9">
        <f>IF($A154="","",SUMIFS('Отгрузки'!$I$6:$I$505,'Отгрузки'!$C$6:$C$505,$A154,'Отгрузки'!$I$6:$I$505,"&gt;0"))</f>
        <v/>
      </c>
      <c r="C154" s="9">
        <f>IF($A154="","",SUMIFS('Отгрузки'!$I$6:$I$505,'Отгрузки'!$C$6:$C$505,$A154,'Отгрузки'!$J$6:$J$505,"&gt;0"))</f>
        <v/>
      </c>
      <c r="D154" s="9">
        <f>IF($A154="","",SUMIFS('Отгрузки'!$I$6:$I$505,'Отгрузки'!$C$6:$C$505,$A154,'Отгрузки'!$K$6:$K$505,"0–30"))</f>
        <v/>
      </c>
      <c r="E154" s="9">
        <f>IF($A154="","",SUMIFS('Отгрузки'!$I$6:$I$505,'Отгрузки'!$C$6:$C$505,$A154,'Отгрузки'!$K$6:$K$505,"31–60"))</f>
        <v/>
      </c>
      <c r="F154" s="9">
        <f>IF($A154="","",SUMIFS('Отгрузки'!$I$6:$I$505,'Отгрузки'!$C$6:$C$505,$A154,'Отгрузки'!$K$6:$K$505,"61–90"))</f>
        <v/>
      </c>
      <c r="G154" s="9">
        <f>IF($A154="","",SUMIFS('Отгрузки'!$I$6:$I$505,'Отгрузки'!$C$6:$C$505,$A154,'Отгрузки'!$K$6:$K$505,"90+"))</f>
        <v/>
      </c>
      <c r="H154" s="9">
        <f>IF($A154="","",SUMIFS('Оплаты'!$D$6:$D$505,'Оплаты'!$B$6:$B$505,$A154,'Оплаты'!$C$6:$C$505,""))</f>
        <v/>
      </c>
      <c r="I154" s="9">
        <f>IF(OR($A154="",'Клиенты'!$D140=""),"",'Клиенты'!$D140)</f>
        <v/>
      </c>
      <c r="J154" s="9">
        <f>IF(OR($A154="",$I154=""),"",MAX(0,$B154-$H154-$I154))</f>
        <v/>
      </c>
      <c r="K154" s="8">
        <f>IF(OR($A154="",'Клиенты'!$E140=""),"",'Клиенты'!$E140)</f>
        <v/>
      </c>
    </row>
    <row r="155">
      <c r="A155" s="8">
        <f>IF('Клиенты'!$A141="","",'Клиенты'!$A141)</f>
        <v/>
      </c>
      <c r="B155" s="9">
        <f>IF($A155="","",SUMIFS('Отгрузки'!$I$6:$I$505,'Отгрузки'!$C$6:$C$505,$A155,'Отгрузки'!$I$6:$I$505,"&gt;0"))</f>
        <v/>
      </c>
      <c r="C155" s="9">
        <f>IF($A155="","",SUMIFS('Отгрузки'!$I$6:$I$505,'Отгрузки'!$C$6:$C$505,$A155,'Отгрузки'!$J$6:$J$505,"&gt;0"))</f>
        <v/>
      </c>
      <c r="D155" s="9">
        <f>IF($A155="","",SUMIFS('Отгрузки'!$I$6:$I$505,'Отгрузки'!$C$6:$C$505,$A155,'Отгрузки'!$K$6:$K$505,"0–30"))</f>
        <v/>
      </c>
      <c r="E155" s="9">
        <f>IF($A155="","",SUMIFS('Отгрузки'!$I$6:$I$505,'Отгрузки'!$C$6:$C$505,$A155,'Отгрузки'!$K$6:$K$505,"31–60"))</f>
        <v/>
      </c>
      <c r="F155" s="9">
        <f>IF($A155="","",SUMIFS('Отгрузки'!$I$6:$I$505,'Отгрузки'!$C$6:$C$505,$A155,'Отгрузки'!$K$6:$K$505,"61–90"))</f>
        <v/>
      </c>
      <c r="G155" s="9">
        <f>IF($A155="","",SUMIFS('Отгрузки'!$I$6:$I$505,'Отгрузки'!$C$6:$C$505,$A155,'Отгрузки'!$K$6:$K$505,"90+"))</f>
        <v/>
      </c>
      <c r="H155" s="9">
        <f>IF($A155="","",SUMIFS('Оплаты'!$D$6:$D$505,'Оплаты'!$B$6:$B$505,$A155,'Оплаты'!$C$6:$C$505,""))</f>
        <v/>
      </c>
      <c r="I155" s="9">
        <f>IF(OR($A155="",'Клиенты'!$D141=""),"",'Клиенты'!$D141)</f>
        <v/>
      </c>
      <c r="J155" s="9">
        <f>IF(OR($A155="",$I155=""),"",MAX(0,$B155-$H155-$I155))</f>
        <v/>
      </c>
      <c r="K155" s="8">
        <f>IF(OR($A155="",'Клиенты'!$E141=""),"",'Клиенты'!$E141)</f>
        <v/>
      </c>
    </row>
    <row r="156">
      <c r="A156" s="8">
        <f>IF('Клиенты'!$A142="","",'Клиенты'!$A142)</f>
        <v/>
      </c>
      <c r="B156" s="9">
        <f>IF($A156="","",SUMIFS('Отгрузки'!$I$6:$I$505,'Отгрузки'!$C$6:$C$505,$A156,'Отгрузки'!$I$6:$I$505,"&gt;0"))</f>
        <v/>
      </c>
      <c r="C156" s="9">
        <f>IF($A156="","",SUMIFS('Отгрузки'!$I$6:$I$505,'Отгрузки'!$C$6:$C$505,$A156,'Отгрузки'!$J$6:$J$505,"&gt;0"))</f>
        <v/>
      </c>
      <c r="D156" s="9">
        <f>IF($A156="","",SUMIFS('Отгрузки'!$I$6:$I$505,'Отгрузки'!$C$6:$C$505,$A156,'Отгрузки'!$K$6:$K$505,"0–30"))</f>
        <v/>
      </c>
      <c r="E156" s="9">
        <f>IF($A156="","",SUMIFS('Отгрузки'!$I$6:$I$505,'Отгрузки'!$C$6:$C$505,$A156,'Отгрузки'!$K$6:$K$505,"31–60"))</f>
        <v/>
      </c>
      <c r="F156" s="9">
        <f>IF($A156="","",SUMIFS('Отгрузки'!$I$6:$I$505,'Отгрузки'!$C$6:$C$505,$A156,'Отгрузки'!$K$6:$K$505,"61–90"))</f>
        <v/>
      </c>
      <c r="G156" s="9">
        <f>IF($A156="","",SUMIFS('Отгрузки'!$I$6:$I$505,'Отгрузки'!$C$6:$C$505,$A156,'Отгрузки'!$K$6:$K$505,"90+"))</f>
        <v/>
      </c>
      <c r="H156" s="9">
        <f>IF($A156="","",SUMIFS('Оплаты'!$D$6:$D$505,'Оплаты'!$B$6:$B$505,$A156,'Оплаты'!$C$6:$C$505,""))</f>
        <v/>
      </c>
      <c r="I156" s="9">
        <f>IF(OR($A156="",'Клиенты'!$D142=""),"",'Клиенты'!$D142)</f>
        <v/>
      </c>
      <c r="J156" s="9">
        <f>IF(OR($A156="",$I156=""),"",MAX(0,$B156-$H156-$I156))</f>
        <v/>
      </c>
      <c r="K156" s="8">
        <f>IF(OR($A156="",'Клиенты'!$E142=""),"",'Клиенты'!$E142)</f>
        <v/>
      </c>
    </row>
    <row r="157">
      <c r="A157" s="8">
        <f>IF('Клиенты'!$A143="","",'Клиенты'!$A143)</f>
        <v/>
      </c>
      <c r="B157" s="9">
        <f>IF($A157="","",SUMIFS('Отгрузки'!$I$6:$I$505,'Отгрузки'!$C$6:$C$505,$A157,'Отгрузки'!$I$6:$I$505,"&gt;0"))</f>
        <v/>
      </c>
      <c r="C157" s="9">
        <f>IF($A157="","",SUMIFS('Отгрузки'!$I$6:$I$505,'Отгрузки'!$C$6:$C$505,$A157,'Отгрузки'!$J$6:$J$505,"&gt;0"))</f>
        <v/>
      </c>
      <c r="D157" s="9">
        <f>IF($A157="","",SUMIFS('Отгрузки'!$I$6:$I$505,'Отгрузки'!$C$6:$C$505,$A157,'Отгрузки'!$K$6:$K$505,"0–30"))</f>
        <v/>
      </c>
      <c r="E157" s="9">
        <f>IF($A157="","",SUMIFS('Отгрузки'!$I$6:$I$505,'Отгрузки'!$C$6:$C$505,$A157,'Отгрузки'!$K$6:$K$505,"31–60"))</f>
        <v/>
      </c>
      <c r="F157" s="9">
        <f>IF($A157="","",SUMIFS('Отгрузки'!$I$6:$I$505,'Отгрузки'!$C$6:$C$505,$A157,'Отгрузки'!$K$6:$K$505,"61–90"))</f>
        <v/>
      </c>
      <c r="G157" s="9">
        <f>IF($A157="","",SUMIFS('Отгрузки'!$I$6:$I$505,'Отгрузки'!$C$6:$C$505,$A157,'Отгрузки'!$K$6:$K$505,"90+"))</f>
        <v/>
      </c>
      <c r="H157" s="9">
        <f>IF($A157="","",SUMIFS('Оплаты'!$D$6:$D$505,'Оплаты'!$B$6:$B$505,$A157,'Оплаты'!$C$6:$C$505,""))</f>
        <v/>
      </c>
      <c r="I157" s="9">
        <f>IF(OR($A157="",'Клиенты'!$D143=""),"",'Клиенты'!$D143)</f>
        <v/>
      </c>
      <c r="J157" s="9">
        <f>IF(OR($A157="",$I157=""),"",MAX(0,$B157-$H157-$I157))</f>
        <v/>
      </c>
      <c r="K157" s="8">
        <f>IF(OR($A157="",'Клиенты'!$E143=""),"",'Клиенты'!$E143)</f>
        <v/>
      </c>
    </row>
    <row r="158">
      <c r="A158" s="8">
        <f>IF('Клиенты'!$A144="","",'Клиенты'!$A144)</f>
        <v/>
      </c>
      <c r="B158" s="9">
        <f>IF($A158="","",SUMIFS('Отгрузки'!$I$6:$I$505,'Отгрузки'!$C$6:$C$505,$A158,'Отгрузки'!$I$6:$I$505,"&gt;0"))</f>
        <v/>
      </c>
      <c r="C158" s="9">
        <f>IF($A158="","",SUMIFS('Отгрузки'!$I$6:$I$505,'Отгрузки'!$C$6:$C$505,$A158,'Отгрузки'!$J$6:$J$505,"&gt;0"))</f>
        <v/>
      </c>
      <c r="D158" s="9">
        <f>IF($A158="","",SUMIFS('Отгрузки'!$I$6:$I$505,'Отгрузки'!$C$6:$C$505,$A158,'Отгрузки'!$K$6:$K$505,"0–30"))</f>
        <v/>
      </c>
      <c r="E158" s="9">
        <f>IF($A158="","",SUMIFS('Отгрузки'!$I$6:$I$505,'Отгрузки'!$C$6:$C$505,$A158,'Отгрузки'!$K$6:$K$505,"31–60"))</f>
        <v/>
      </c>
      <c r="F158" s="9">
        <f>IF($A158="","",SUMIFS('Отгрузки'!$I$6:$I$505,'Отгрузки'!$C$6:$C$505,$A158,'Отгрузки'!$K$6:$K$505,"61–90"))</f>
        <v/>
      </c>
      <c r="G158" s="9">
        <f>IF($A158="","",SUMIFS('Отгрузки'!$I$6:$I$505,'Отгрузки'!$C$6:$C$505,$A158,'Отгрузки'!$K$6:$K$505,"90+"))</f>
        <v/>
      </c>
      <c r="H158" s="9">
        <f>IF($A158="","",SUMIFS('Оплаты'!$D$6:$D$505,'Оплаты'!$B$6:$B$505,$A158,'Оплаты'!$C$6:$C$505,""))</f>
        <v/>
      </c>
      <c r="I158" s="9">
        <f>IF(OR($A158="",'Клиенты'!$D144=""),"",'Клиенты'!$D144)</f>
        <v/>
      </c>
      <c r="J158" s="9">
        <f>IF(OR($A158="",$I158=""),"",MAX(0,$B158-$H158-$I158))</f>
        <v/>
      </c>
      <c r="K158" s="8">
        <f>IF(OR($A158="",'Клиенты'!$E144=""),"",'Клиенты'!$E144)</f>
        <v/>
      </c>
    </row>
    <row r="159">
      <c r="A159" s="8">
        <f>IF('Клиенты'!$A145="","",'Клиенты'!$A145)</f>
        <v/>
      </c>
      <c r="B159" s="9">
        <f>IF($A159="","",SUMIFS('Отгрузки'!$I$6:$I$505,'Отгрузки'!$C$6:$C$505,$A159,'Отгрузки'!$I$6:$I$505,"&gt;0"))</f>
        <v/>
      </c>
      <c r="C159" s="9">
        <f>IF($A159="","",SUMIFS('Отгрузки'!$I$6:$I$505,'Отгрузки'!$C$6:$C$505,$A159,'Отгрузки'!$J$6:$J$505,"&gt;0"))</f>
        <v/>
      </c>
      <c r="D159" s="9">
        <f>IF($A159="","",SUMIFS('Отгрузки'!$I$6:$I$505,'Отгрузки'!$C$6:$C$505,$A159,'Отгрузки'!$K$6:$K$505,"0–30"))</f>
        <v/>
      </c>
      <c r="E159" s="9">
        <f>IF($A159="","",SUMIFS('Отгрузки'!$I$6:$I$505,'Отгрузки'!$C$6:$C$505,$A159,'Отгрузки'!$K$6:$K$505,"31–60"))</f>
        <v/>
      </c>
      <c r="F159" s="9">
        <f>IF($A159="","",SUMIFS('Отгрузки'!$I$6:$I$505,'Отгрузки'!$C$6:$C$505,$A159,'Отгрузки'!$K$6:$K$505,"61–90"))</f>
        <v/>
      </c>
      <c r="G159" s="9">
        <f>IF($A159="","",SUMIFS('Отгрузки'!$I$6:$I$505,'Отгрузки'!$C$6:$C$505,$A159,'Отгрузки'!$K$6:$K$505,"90+"))</f>
        <v/>
      </c>
      <c r="H159" s="9">
        <f>IF($A159="","",SUMIFS('Оплаты'!$D$6:$D$505,'Оплаты'!$B$6:$B$505,$A159,'Оплаты'!$C$6:$C$505,""))</f>
        <v/>
      </c>
      <c r="I159" s="9">
        <f>IF(OR($A159="",'Клиенты'!$D145=""),"",'Клиенты'!$D145)</f>
        <v/>
      </c>
      <c r="J159" s="9">
        <f>IF(OR($A159="",$I159=""),"",MAX(0,$B159-$H159-$I159))</f>
        <v/>
      </c>
      <c r="K159" s="8">
        <f>IF(OR($A159="",'Клиенты'!$E145=""),"",'Клиенты'!$E145)</f>
        <v/>
      </c>
    </row>
    <row r="160">
      <c r="A160" s="8">
        <f>IF('Клиенты'!$A146="","",'Клиенты'!$A146)</f>
        <v/>
      </c>
      <c r="B160" s="9">
        <f>IF($A160="","",SUMIFS('Отгрузки'!$I$6:$I$505,'Отгрузки'!$C$6:$C$505,$A160,'Отгрузки'!$I$6:$I$505,"&gt;0"))</f>
        <v/>
      </c>
      <c r="C160" s="9">
        <f>IF($A160="","",SUMIFS('Отгрузки'!$I$6:$I$505,'Отгрузки'!$C$6:$C$505,$A160,'Отгрузки'!$J$6:$J$505,"&gt;0"))</f>
        <v/>
      </c>
      <c r="D160" s="9">
        <f>IF($A160="","",SUMIFS('Отгрузки'!$I$6:$I$505,'Отгрузки'!$C$6:$C$505,$A160,'Отгрузки'!$K$6:$K$505,"0–30"))</f>
        <v/>
      </c>
      <c r="E160" s="9">
        <f>IF($A160="","",SUMIFS('Отгрузки'!$I$6:$I$505,'Отгрузки'!$C$6:$C$505,$A160,'Отгрузки'!$K$6:$K$505,"31–60"))</f>
        <v/>
      </c>
      <c r="F160" s="9">
        <f>IF($A160="","",SUMIFS('Отгрузки'!$I$6:$I$505,'Отгрузки'!$C$6:$C$505,$A160,'Отгрузки'!$K$6:$K$505,"61–90"))</f>
        <v/>
      </c>
      <c r="G160" s="9">
        <f>IF($A160="","",SUMIFS('Отгрузки'!$I$6:$I$505,'Отгрузки'!$C$6:$C$505,$A160,'Отгрузки'!$K$6:$K$505,"90+"))</f>
        <v/>
      </c>
      <c r="H160" s="9">
        <f>IF($A160="","",SUMIFS('Оплаты'!$D$6:$D$505,'Оплаты'!$B$6:$B$505,$A160,'Оплаты'!$C$6:$C$505,""))</f>
        <v/>
      </c>
      <c r="I160" s="9">
        <f>IF(OR($A160="",'Клиенты'!$D146=""),"",'Клиенты'!$D146)</f>
        <v/>
      </c>
      <c r="J160" s="9">
        <f>IF(OR($A160="",$I160=""),"",MAX(0,$B160-$H160-$I160))</f>
        <v/>
      </c>
      <c r="K160" s="8">
        <f>IF(OR($A160="",'Клиенты'!$E146=""),"",'Клиенты'!$E146)</f>
        <v/>
      </c>
    </row>
    <row r="161">
      <c r="A161" s="8">
        <f>IF('Клиенты'!$A147="","",'Клиенты'!$A147)</f>
        <v/>
      </c>
      <c r="B161" s="9">
        <f>IF($A161="","",SUMIFS('Отгрузки'!$I$6:$I$505,'Отгрузки'!$C$6:$C$505,$A161,'Отгрузки'!$I$6:$I$505,"&gt;0"))</f>
        <v/>
      </c>
      <c r="C161" s="9">
        <f>IF($A161="","",SUMIFS('Отгрузки'!$I$6:$I$505,'Отгрузки'!$C$6:$C$505,$A161,'Отгрузки'!$J$6:$J$505,"&gt;0"))</f>
        <v/>
      </c>
      <c r="D161" s="9">
        <f>IF($A161="","",SUMIFS('Отгрузки'!$I$6:$I$505,'Отгрузки'!$C$6:$C$505,$A161,'Отгрузки'!$K$6:$K$505,"0–30"))</f>
        <v/>
      </c>
      <c r="E161" s="9">
        <f>IF($A161="","",SUMIFS('Отгрузки'!$I$6:$I$505,'Отгрузки'!$C$6:$C$505,$A161,'Отгрузки'!$K$6:$K$505,"31–60"))</f>
        <v/>
      </c>
      <c r="F161" s="9">
        <f>IF($A161="","",SUMIFS('Отгрузки'!$I$6:$I$505,'Отгрузки'!$C$6:$C$505,$A161,'Отгрузки'!$K$6:$K$505,"61–90"))</f>
        <v/>
      </c>
      <c r="G161" s="9">
        <f>IF($A161="","",SUMIFS('Отгрузки'!$I$6:$I$505,'Отгрузки'!$C$6:$C$505,$A161,'Отгрузки'!$K$6:$K$505,"90+"))</f>
        <v/>
      </c>
      <c r="H161" s="9">
        <f>IF($A161="","",SUMIFS('Оплаты'!$D$6:$D$505,'Оплаты'!$B$6:$B$505,$A161,'Оплаты'!$C$6:$C$505,""))</f>
        <v/>
      </c>
      <c r="I161" s="9">
        <f>IF(OR($A161="",'Клиенты'!$D147=""),"",'Клиенты'!$D147)</f>
        <v/>
      </c>
      <c r="J161" s="9">
        <f>IF(OR($A161="",$I161=""),"",MAX(0,$B161-$H161-$I161))</f>
        <v/>
      </c>
      <c r="K161" s="8">
        <f>IF(OR($A161="",'Клиенты'!$E147=""),"",'Клиенты'!$E147)</f>
        <v/>
      </c>
    </row>
    <row r="162">
      <c r="A162" s="8">
        <f>IF('Клиенты'!$A148="","",'Клиенты'!$A148)</f>
        <v/>
      </c>
      <c r="B162" s="9">
        <f>IF($A162="","",SUMIFS('Отгрузки'!$I$6:$I$505,'Отгрузки'!$C$6:$C$505,$A162,'Отгрузки'!$I$6:$I$505,"&gt;0"))</f>
        <v/>
      </c>
      <c r="C162" s="9">
        <f>IF($A162="","",SUMIFS('Отгрузки'!$I$6:$I$505,'Отгрузки'!$C$6:$C$505,$A162,'Отгрузки'!$J$6:$J$505,"&gt;0"))</f>
        <v/>
      </c>
      <c r="D162" s="9">
        <f>IF($A162="","",SUMIFS('Отгрузки'!$I$6:$I$505,'Отгрузки'!$C$6:$C$505,$A162,'Отгрузки'!$K$6:$K$505,"0–30"))</f>
        <v/>
      </c>
      <c r="E162" s="9">
        <f>IF($A162="","",SUMIFS('Отгрузки'!$I$6:$I$505,'Отгрузки'!$C$6:$C$505,$A162,'Отгрузки'!$K$6:$K$505,"31–60"))</f>
        <v/>
      </c>
      <c r="F162" s="9">
        <f>IF($A162="","",SUMIFS('Отгрузки'!$I$6:$I$505,'Отгрузки'!$C$6:$C$505,$A162,'Отгрузки'!$K$6:$K$505,"61–90"))</f>
        <v/>
      </c>
      <c r="G162" s="9">
        <f>IF($A162="","",SUMIFS('Отгрузки'!$I$6:$I$505,'Отгрузки'!$C$6:$C$505,$A162,'Отгрузки'!$K$6:$K$505,"90+"))</f>
        <v/>
      </c>
      <c r="H162" s="9">
        <f>IF($A162="","",SUMIFS('Оплаты'!$D$6:$D$505,'Оплаты'!$B$6:$B$505,$A162,'Оплаты'!$C$6:$C$505,""))</f>
        <v/>
      </c>
      <c r="I162" s="9">
        <f>IF(OR($A162="",'Клиенты'!$D148=""),"",'Клиенты'!$D148)</f>
        <v/>
      </c>
      <c r="J162" s="9">
        <f>IF(OR($A162="",$I162=""),"",MAX(0,$B162-$H162-$I162))</f>
        <v/>
      </c>
      <c r="K162" s="8">
        <f>IF(OR($A162="",'Клиенты'!$E148=""),"",'Клиенты'!$E148)</f>
        <v/>
      </c>
    </row>
    <row r="163">
      <c r="A163" s="8">
        <f>IF('Клиенты'!$A149="","",'Клиенты'!$A149)</f>
        <v/>
      </c>
      <c r="B163" s="9">
        <f>IF($A163="","",SUMIFS('Отгрузки'!$I$6:$I$505,'Отгрузки'!$C$6:$C$505,$A163,'Отгрузки'!$I$6:$I$505,"&gt;0"))</f>
        <v/>
      </c>
      <c r="C163" s="9">
        <f>IF($A163="","",SUMIFS('Отгрузки'!$I$6:$I$505,'Отгрузки'!$C$6:$C$505,$A163,'Отгрузки'!$J$6:$J$505,"&gt;0"))</f>
        <v/>
      </c>
      <c r="D163" s="9">
        <f>IF($A163="","",SUMIFS('Отгрузки'!$I$6:$I$505,'Отгрузки'!$C$6:$C$505,$A163,'Отгрузки'!$K$6:$K$505,"0–30"))</f>
        <v/>
      </c>
      <c r="E163" s="9">
        <f>IF($A163="","",SUMIFS('Отгрузки'!$I$6:$I$505,'Отгрузки'!$C$6:$C$505,$A163,'Отгрузки'!$K$6:$K$505,"31–60"))</f>
        <v/>
      </c>
      <c r="F163" s="9">
        <f>IF($A163="","",SUMIFS('Отгрузки'!$I$6:$I$505,'Отгрузки'!$C$6:$C$505,$A163,'Отгрузки'!$K$6:$K$505,"61–90"))</f>
        <v/>
      </c>
      <c r="G163" s="9">
        <f>IF($A163="","",SUMIFS('Отгрузки'!$I$6:$I$505,'Отгрузки'!$C$6:$C$505,$A163,'Отгрузки'!$K$6:$K$505,"90+"))</f>
        <v/>
      </c>
      <c r="H163" s="9">
        <f>IF($A163="","",SUMIFS('Оплаты'!$D$6:$D$505,'Оплаты'!$B$6:$B$505,$A163,'Оплаты'!$C$6:$C$505,""))</f>
        <v/>
      </c>
      <c r="I163" s="9">
        <f>IF(OR($A163="",'Клиенты'!$D149=""),"",'Клиенты'!$D149)</f>
        <v/>
      </c>
      <c r="J163" s="9">
        <f>IF(OR($A163="",$I163=""),"",MAX(0,$B163-$H163-$I163))</f>
        <v/>
      </c>
      <c r="K163" s="8">
        <f>IF(OR($A163="",'Клиенты'!$E149=""),"",'Клиенты'!$E149)</f>
        <v/>
      </c>
    </row>
    <row r="164">
      <c r="A164" s="8">
        <f>IF('Клиенты'!$A150="","",'Клиенты'!$A150)</f>
        <v/>
      </c>
      <c r="B164" s="9">
        <f>IF($A164="","",SUMIFS('Отгрузки'!$I$6:$I$505,'Отгрузки'!$C$6:$C$505,$A164,'Отгрузки'!$I$6:$I$505,"&gt;0"))</f>
        <v/>
      </c>
      <c r="C164" s="9">
        <f>IF($A164="","",SUMIFS('Отгрузки'!$I$6:$I$505,'Отгрузки'!$C$6:$C$505,$A164,'Отгрузки'!$J$6:$J$505,"&gt;0"))</f>
        <v/>
      </c>
      <c r="D164" s="9">
        <f>IF($A164="","",SUMIFS('Отгрузки'!$I$6:$I$505,'Отгрузки'!$C$6:$C$505,$A164,'Отгрузки'!$K$6:$K$505,"0–30"))</f>
        <v/>
      </c>
      <c r="E164" s="9">
        <f>IF($A164="","",SUMIFS('Отгрузки'!$I$6:$I$505,'Отгрузки'!$C$6:$C$505,$A164,'Отгрузки'!$K$6:$K$505,"31–60"))</f>
        <v/>
      </c>
      <c r="F164" s="9">
        <f>IF($A164="","",SUMIFS('Отгрузки'!$I$6:$I$505,'Отгрузки'!$C$6:$C$505,$A164,'Отгрузки'!$K$6:$K$505,"61–90"))</f>
        <v/>
      </c>
      <c r="G164" s="9">
        <f>IF($A164="","",SUMIFS('Отгрузки'!$I$6:$I$505,'Отгрузки'!$C$6:$C$505,$A164,'Отгрузки'!$K$6:$K$505,"90+"))</f>
        <v/>
      </c>
      <c r="H164" s="9">
        <f>IF($A164="","",SUMIFS('Оплаты'!$D$6:$D$505,'Оплаты'!$B$6:$B$505,$A164,'Оплаты'!$C$6:$C$505,""))</f>
        <v/>
      </c>
      <c r="I164" s="9">
        <f>IF(OR($A164="",'Клиенты'!$D150=""),"",'Клиенты'!$D150)</f>
        <v/>
      </c>
      <c r="J164" s="9">
        <f>IF(OR($A164="",$I164=""),"",MAX(0,$B164-$H164-$I164))</f>
        <v/>
      </c>
      <c r="K164" s="8">
        <f>IF(OR($A164="",'Клиенты'!$E150=""),"",'Клиенты'!$E150)</f>
        <v/>
      </c>
    </row>
    <row r="165">
      <c r="A165" s="8">
        <f>IF('Клиенты'!$A151="","",'Клиенты'!$A151)</f>
        <v/>
      </c>
      <c r="B165" s="9">
        <f>IF($A165="","",SUMIFS('Отгрузки'!$I$6:$I$505,'Отгрузки'!$C$6:$C$505,$A165,'Отгрузки'!$I$6:$I$505,"&gt;0"))</f>
        <v/>
      </c>
      <c r="C165" s="9">
        <f>IF($A165="","",SUMIFS('Отгрузки'!$I$6:$I$505,'Отгрузки'!$C$6:$C$505,$A165,'Отгрузки'!$J$6:$J$505,"&gt;0"))</f>
        <v/>
      </c>
      <c r="D165" s="9">
        <f>IF($A165="","",SUMIFS('Отгрузки'!$I$6:$I$505,'Отгрузки'!$C$6:$C$505,$A165,'Отгрузки'!$K$6:$K$505,"0–30"))</f>
        <v/>
      </c>
      <c r="E165" s="9">
        <f>IF($A165="","",SUMIFS('Отгрузки'!$I$6:$I$505,'Отгрузки'!$C$6:$C$505,$A165,'Отгрузки'!$K$6:$K$505,"31–60"))</f>
        <v/>
      </c>
      <c r="F165" s="9">
        <f>IF($A165="","",SUMIFS('Отгрузки'!$I$6:$I$505,'Отгрузки'!$C$6:$C$505,$A165,'Отгрузки'!$K$6:$K$505,"61–90"))</f>
        <v/>
      </c>
      <c r="G165" s="9">
        <f>IF($A165="","",SUMIFS('Отгрузки'!$I$6:$I$505,'Отгрузки'!$C$6:$C$505,$A165,'Отгрузки'!$K$6:$K$505,"90+"))</f>
        <v/>
      </c>
      <c r="H165" s="9">
        <f>IF($A165="","",SUMIFS('Оплаты'!$D$6:$D$505,'Оплаты'!$B$6:$B$505,$A165,'Оплаты'!$C$6:$C$505,""))</f>
        <v/>
      </c>
      <c r="I165" s="9">
        <f>IF(OR($A165="",'Клиенты'!$D151=""),"",'Клиенты'!$D151)</f>
        <v/>
      </c>
      <c r="J165" s="9">
        <f>IF(OR($A165="",$I165=""),"",MAX(0,$B165-$H165-$I165))</f>
        <v/>
      </c>
      <c r="K165" s="8">
        <f>IF(OR($A165="",'Клиенты'!$E151=""),"",'Клиенты'!$E151)</f>
        <v/>
      </c>
    </row>
    <row r="166">
      <c r="A166" s="8">
        <f>IF('Клиенты'!$A152="","",'Клиенты'!$A152)</f>
        <v/>
      </c>
      <c r="B166" s="9">
        <f>IF($A166="","",SUMIFS('Отгрузки'!$I$6:$I$505,'Отгрузки'!$C$6:$C$505,$A166,'Отгрузки'!$I$6:$I$505,"&gt;0"))</f>
        <v/>
      </c>
      <c r="C166" s="9">
        <f>IF($A166="","",SUMIFS('Отгрузки'!$I$6:$I$505,'Отгрузки'!$C$6:$C$505,$A166,'Отгрузки'!$J$6:$J$505,"&gt;0"))</f>
        <v/>
      </c>
      <c r="D166" s="9">
        <f>IF($A166="","",SUMIFS('Отгрузки'!$I$6:$I$505,'Отгрузки'!$C$6:$C$505,$A166,'Отгрузки'!$K$6:$K$505,"0–30"))</f>
        <v/>
      </c>
      <c r="E166" s="9">
        <f>IF($A166="","",SUMIFS('Отгрузки'!$I$6:$I$505,'Отгрузки'!$C$6:$C$505,$A166,'Отгрузки'!$K$6:$K$505,"31–60"))</f>
        <v/>
      </c>
      <c r="F166" s="9">
        <f>IF($A166="","",SUMIFS('Отгрузки'!$I$6:$I$505,'Отгрузки'!$C$6:$C$505,$A166,'Отгрузки'!$K$6:$K$505,"61–90"))</f>
        <v/>
      </c>
      <c r="G166" s="9">
        <f>IF($A166="","",SUMIFS('Отгрузки'!$I$6:$I$505,'Отгрузки'!$C$6:$C$505,$A166,'Отгрузки'!$K$6:$K$505,"90+"))</f>
        <v/>
      </c>
      <c r="H166" s="9">
        <f>IF($A166="","",SUMIFS('Оплаты'!$D$6:$D$505,'Оплаты'!$B$6:$B$505,$A166,'Оплаты'!$C$6:$C$505,""))</f>
        <v/>
      </c>
      <c r="I166" s="9">
        <f>IF(OR($A166="",'Клиенты'!$D152=""),"",'Клиенты'!$D152)</f>
        <v/>
      </c>
      <c r="J166" s="9">
        <f>IF(OR($A166="",$I166=""),"",MAX(0,$B166-$H166-$I166))</f>
        <v/>
      </c>
      <c r="K166" s="8">
        <f>IF(OR($A166="",'Клиенты'!$E152=""),"",'Клиенты'!$E152)</f>
        <v/>
      </c>
    </row>
    <row r="167">
      <c r="A167" s="8">
        <f>IF('Клиенты'!$A153="","",'Клиенты'!$A153)</f>
        <v/>
      </c>
      <c r="B167" s="9">
        <f>IF($A167="","",SUMIFS('Отгрузки'!$I$6:$I$505,'Отгрузки'!$C$6:$C$505,$A167,'Отгрузки'!$I$6:$I$505,"&gt;0"))</f>
        <v/>
      </c>
      <c r="C167" s="9">
        <f>IF($A167="","",SUMIFS('Отгрузки'!$I$6:$I$505,'Отгрузки'!$C$6:$C$505,$A167,'Отгрузки'!$J$6:$J$505,"&gt;0"))</f>
        <v/>
      </c>
      <c r="D167" s="9">
        <f>IF($A167="","",SUMIFS('Отгрузки'!$I$6:$I$505,'Отгрузки'!$C$6:$C$505,$A167,'Отгрузки'!$K$6:$K$505,"0–30"))</f>
        <v/>
      </c>
      <c r="E167" s="9">
        <f>IF($A167="","",SUMIFS('Отгрузки'!$I$6:$I$505,'Отгрузки'!$C$6:$C$505,$A167,'Отгрузки'!$K$6:$K$505,"31–60"))</f>
        <v/>
      </c>
      <c r="F167" s="9">
        <f>IF($A167="","",SUMIFS('Отгрузки'!$I$6:$I$505,'Отгрузки'!$C$6:$C$505,$A167,'Отгрузки'!$K$6:$K$505,"61–90"))</f>
        <v/>
      </c>
      <c r="G167" s="9">
        <f>IF($A167="","",SUMIFS('Отгрузки'!$I$6:$I$505,'Отгрузки'!$C$6:$C$505,$A167,'Отгрузки'!$K$6:$K$505,"90+"))</f>
        <v/>
      </c>
      <c r="H167" s="9">
        <f>IF($A167="","",SUMIFS('Оплаты'!$D$6:$D$505,'Оплаты'!$B$6:$B$505,$A167,'Оплаты'!$C$6:$C$505,""))</f>
        <v/>
      </c>
      <c r="I167" s="9">
        <f>IF(OR($A167="",'Клиенты'!$D153=""),"",'Клиенты'!$D153)</f>
        <v/>
      </c>
      <c r="J167" s="9">
        <f>IF(OR($A167="",$I167=""),"",MAX(0,$B167-$H167-$I167))</f>
        <v/>
      </c>
      <c r="K167" s="8">
        <f>IF(OR($A167="",'Клиенты'!$E153=""),"",'Клиенты'!$E153)</f>
        <v/>
      </c>
    </row>
    <row r="168">
      <c r="A168" s="8">
        <f>IF('Клиенты'!$A154="","",'Клиенты'!$A154)</f>
        <v/>
      </c>
      <c r="B168" s="9">
        <f>IF($A168="","",SUMIFS('Отгрузки'!$I$6:$I$505,'Отгрузки'!$C$6:$C$505,$A168,'Отгрузки'!$I$6:$I$505,"&gt;0"))</f>
        <v/>
      </c>
      <c r="C168" s="9">
        <f>IF($A168="","",SUMIFS('Отгрузки'!$I$6:$I$505,'Отгрузки'!$C$6:$C$505,$A168,'Отгрузки'!$J$6:$J$505,"&gt;0"))</f>
        <v/>
      </c>
      <c r="D168" s="9">
        <f>IF($A168="","",SUMIFS('Отгрузки'!$I$6:$I$505,'Отгрузки'!$C$6:$C$505,$A168,'Отгрузки'!$K$6:$K$505,"0–30"))</f>
        <v/>
      </c>
      <c r="E168" s="9">
        <f>IF($A168="","",SUMIFS('Отгрузки'!$I$6:$I$505,'Отгрузки'!$C$6:$C$505,$A168,'Отгрузки'!$K$6:$K$505,"31–60"))</f>
        <v/>
      </c>
      <c r="F168" s="9">
        <f>IF($A168="","",SUMIFS('Отгрузки'!$I$6:$I$505,'Отгрузки'!$C$6:$C$505,$A168,'Отгрузки'!$K$6:$K$505,"61–90"))</f>
        <v/>
      </c>
      <c r="G168" s="9">
        <f>IF($A168="","",SUMIFS('Отгрузки'!$I$6:$I$505,'Отгрузки'!$C$6:$C$505,$A168,'Отгрузки'!$K$6:$K$505,"90+"))</f>
        <v/>
      </c>
      <c r="H168" s="9">
        <f>IF($A168="","",SUMIFS('Оплаты'!$D$6:$D$505,'Оплаты'!$B$6:$B$505,$A168,'Оплаты'!$C$6:$C$505,""))</f>
        <v/>
      </c>
      <c r="I168" s="9">
        <f>IF(OR($A168="",'Клиенты'!$D154=""),"",'Клиенты'!$D154)</f>
        <v/>
      </c>
      <c r="J168" s="9">
        <f>IF(OR($A168="",$I168=""),"",MAX(0,$B168-$H168-$I168))</f>
        <v/>
      </c>
      <c r="K168" s="8">
        <f>IF(OR($A168="",'Клиенты'!$E154=""),"",'Клиенты'!$E154)</f>
        <v/>
      </c>
    </row>
    <row r="169">
      <c r="A169" s="8">
        <f>IF('Клиенты'!$A155="","",'Клиенты'!$A155)</f>
        <v/>
      </c>
      <c r="B169" s="9">
        <f>IF($A169="","",SUMIFS('Отгрузки'!$I$6:$I$505,'Отгрузки'!$C$6:$C$505,$A169,'Отгрузки'!$I$6:$I$505,"&gt;0"))</f>
        <v/>
      </c>
      <c r="C169" s="9">
        <f>IF($A169="","",SUMIFS('Отгрузки'!$I$6:$I$505,'Отгрузки'!$C$6:$C$505,$A169,'Отгрузки'!$J$6:$J$505,"&gt;0"))</f>
        <v/>
      </c>
      <c r="D169" s="9">
        <f>IF($A169="","",SUMIFS('Отгрузки'!$I$6:$I$505,'Отгрузки'!$C$6:$C$505,$A169,'Отгрузки'!$K$6:$K$505,"0–30"))</f>
        <v/>
      </c>
      <c r="E169" s="9">
        <f>IF($A169="","",SUMIFS('Отгрузки'!$I$6:$I$505,'Отгрузки'!$C$6:$C$505,$A169,'Отгрузки'!$K$6:$K$505,"31–60"))</f>
        <v/>
      </c>
      <c r="F169" s="9">
        <f>IF($A169="","",SUMIFS('Отгрузки'!$I$6:$I$505,'Отгрузки'!$C$6:$C$505,$A169,'Отгрузки'!$K$6:$K$505,"61–90"))</f>
        <v/>
      </c>
      <c r="G169" s="9">
        <f>IF($A169="","",SUMIFS('Отгрузки'!$I$6:$I$505,'Отгрузки'!$C$6:$C$505,$A169,'Отгрузки'!$K$6:$K$505,"90+"))</f>
        <v/>
      </c>
      <c r="H169" s="9">
        <f>IF($A169="","",SUMIFS('Оплаты'!$D$6:$D$505,'Оплаты'!$B$6:$B$505,$A169,'Оплаты'!$C$6:$C$505,""))</f>
        <v/>
      </c>
      <c r="I169" s="9">
        <f>IF(OR($A169="",'Клиенты'!$D155=""),"",'Клиенты'!$D155)</f>
        <v/>
      </c>
      <c r="J169" s="9">
        <f>IF(OR($A169="",$I169=""),"",MAX(0,$B169-$H169-$I169))</f>
        <v/>
      </c>
      <c r="K169" s="8">
        <f>IF(OR($A169="",'Клиенты'!$E155=""),"",'Клиенты'!$E155)</f>
        <v/>
      </c>
    </row>
    <row r="170">
      <c r="A170" s="8">
        <f>IF('Клиенты'!$A156="","",'Клиенты'!$A156)</f>
        <v/>
      </c>
      <c r="B170" s="9">
        <f>IF($A170="","",SUMIFS('Отгрузки'!$I$6:$I$505,'Отгрузки'!$C$6:$C$505,$A170,'Отгрузки'!$I$6:$I$505,"&gt;0"))</f>
        <v/>
      </c>
      <c r="C170" s="9">
        <f>IF($A170="","",SUMIFS('Отгрузки'!$I$6:$I$505,'Отгрузки'!$C$6:$C$505,$A170,'Отгрузки'!$J$6:$J$505,"&gt;0"))</f>
        <v/>
      </c>
      <c r="D170" s="9">
        <f>IF($A170="","",SUMIFS('Отгрузки'!$I$6:$I$505,'Отгрузки'!$C$6:$C$505,$A170,'Отгрузки'!$K$6:$K$505,"0–30"))</f>
        <v/>
      </c>
      <c r="E170" s="9">
        <f>IF($A170="","",SUMIFS('Отгрузки'!$I$6:$I$505,'Отгрузки'!$C$6:$C$505,$A170,'Отгрузки'!$K$6:$K$505,"31–60"))</f>
        <v/>
      </c>
      <c r="F170" s="9">
        <f>IF($A170="","",SUMIFS('Отгрузки'!$I$6:$I$505,'Отгрузки'!$C$6:$C$505,$A170,'Отгрузки'!$K$6:$K$505,"61–90"))</f>
        <v/>
      </c>
      <c r="G170" s="9">
        <f>IF($A170="","",SUMIFS('Отгрузки'!$I$6:$I$505,'Отгрузки'!$C$6:$C$505,$A170,'Отгрузки'!$K$6:$K$505,"90+"))</f>
        <v/>
      </c>
      <c r="H170" s="9">
        <f>IF($A170="","",SUMIFS('Оплаты'!$D$6:$D$505,'Оплаты'!$B$6:$B$505,$A170,'Оплаты'!$C$6:$C$505,""))</f>
        <v/>
      </c>
      <c r="I170" s="9">
        <f>IF(OR($A170="",'Клиенты'!$D156=""),"",'Клиенты'!$D156)</f>
        <v/>
      </c>
      <c r="J170" s="9">
        <f>IF(OR($A170="",$I170=""),"",MAX(0,$B170-$H170-$I170))</f>
        <v/>
      </c>
      <c r="K170" s="8">
        <f>IF(OR($A170="",'Клиенты'!$E156=""),"",'Клиенты'!$E156)</f>
        <v/>
      </c>
    </row>
    <row r="171">
      <c r="A171" s="8">
        <f>IF('Клиенты'!$A157="","",'Клиенты'!$A157)</f>
        <v/>
      </c>
      <c r="B171" s="9">
        <f>IF($A171="","",SUMIFS('Отгрузки'!$I$6:$I$505,'Отгрузки'!$C$6:$C$505,$A171,'Отгрузки'!$I$6:$I$505,"&gt;0"))</f>
        <v/>
      </c>
      <c r="C171" s="9">
        <f>IF($A171="","",SUMIFS('Отгрузки'!$I$6:$I$505,'Отгрузки'!$C$6:$C$505,$A171,'Отгрузки'!$J$6:$J$505,"&gt;0"))</f>
        <v/>
      </c>
      <c r="D171" s="9">
        <f>IF($A171="","",SUMIFS('Отгрузки'!$I$6:$I$505,'Отгрузки'!$C$6:$C$505,$A171,'Отгрузки'!$K$6:$K$505,"0–30"))</f>
        <v/>
      </c>
      <c r="E171" s="9">
        <f>IF($A171="","",SUMIFS('Отгрузки'!$I$6:$I$505,'Отгрузки'!$C$6:$C$505,$A171,'Отгрузки'!$K$6:$K$505,"31–60"))</f>
        <v/>
      </c>
      <c r="F171" s="9">
        <f>IF($A171="","",SUMIFS('Отгрузки'!$I$6:$I$505,'Отгрузки'!$C$6:$C$505,$A171,'Отгрузки'!$K$6:$K$505,"61–90"))</f>
        <v/>
      </c>
      <c r="G171" s="9">
        <f>IF($A171="","",SUMIFS('Отгрузки'!$I$6:$I$505,'Отгрузки'!$C$6:$C$505,$A171,'Отгрузки'!$K$6:$K$505,"90+"))</f>
        <v/>
      </c>
      <c r="H171" s="9">
        <f>IF($A171="","",SUMIFS('Оплаты'!$D$6:$D$505,'Оплаты'!$B$6:$B$505,$A171,'Оплаты'!$C$6:$C$505,""))</f>
        <v/>
      </c>
      <c r="I171" s="9">
        <f>IF(OR($A171="",'Клиенты'!$D157=""),"",'Клиенты'!$D157)</f>
        <v/>
      </c>
      <c r="J171" s="9">
        <f>IF(OR($A171="",$I171=""),"",MAX(0,$B171-$H171-$I171))</f>
        <v/>
      </c>
      <c r="K171" s="8">
        <f>IF(OR($A171="",'Клиенты'!$E157=""),"",'Клиенты'!$E157)</f>
        <v/>
      </c>
    </row>
    <row r="172">
      <c r="A172" s="8">
        <f>IF('Клиенты'!$A158="","",'Клиенты'!$A158)</f>
        <v/>
      </c>
      <c r="B172" s="9">
        <f>IF($A172="","",SUMIFS('Отгрузки'!$I$6:$I$505,'Отгрузки'!$C$6:$C$505,$A172,'Отгрузки'!$I$6:$I$505,"&gt;0"))</f>
        <v/>
      </c>
      <c r="C172" s="9">
        <f>IF($A172="","",SUMIFS('Отгрузки'!$I$6:$I$505,'Отгрузки'!$C$6:$C$505,$A172,'Отгрузки'!$J$6:$J$505,"&gt;0"))</f>
        <v/>
      </c>
      <c r="D172" s="9">
        <f>IF($A172="","",SUMIFS('Отгрузки'!$I$6:$I$505,'Отгрузки'!$C$6:$C$505,$A172,'Отгрузки'!$K$6:$K$505,"0–30"))</f>
        <v/>
      </c>
      <c r="E172" s="9">
        <f>IF($A172="","",SUMIFS('Отгрузки'!$I$6:$I$505,'Отгрузки'!$C$6:$C$505,$A172,'Отгрузки'!$K$6:$K$505,"31–60"))</f>
        <v/>
      </c>
      <c r="F172" s="9">
        <f>IF($A172="","",SUMIFS('Отгрузки'!$I$6:$I$505,'Отгрузки'!$C$6:$C$505,$A172,'Отгрузки'!$K$6:$K$505,"61–90"))</f>
        <v/>
      </c>
      <c r="G172" s="9">
        <f>IF($A172="","",SUMIFS('Отгрузки'!$I$6:$I$505,'Отгрузки'!$C$6:$C$505,$A172,'Отгрузки'!$K$6:$K$505,"90+"))</f>
        <v/>
      </c>
      <c r="H172" s="9">
        <f>IF($A172="","",SUMIFS('Оплаты'!$D$6:$D$505,'Оплаты'!$B$6:$B$505,$A172,'Оплаты'!$C$6:$C$505,""))</f>
        <v/>
      </c>
      <c r="I172" s="9">
        <f>IF(OR($A172="",'Клиенты'!$D158=""),"",'Клиенты'!$D158)</f>
        <v/>
      </c>
      <c r="J172" s="9">
        <f>IF(OR($A172="",$I172=""),"",MAX(0,$B172-$H172-$I172))</f>
        <v/>
      </c>
      <c r="K172" s="8">
        <f>IF(OR($A172="",'Клиенты'!$E158=""),"",'Клиенты'!$E158)</f>
        <v/>
      </c>
    </row>
    <row r="173">
      <c r="A173" s="8">
        <f>IF('Клиенты'!$A159="","",'Клиенты'!$A159)</f>
        <v/>
      </c>
      <c r="B173" s="9">
        <f>IF($A173="","",SUMIFS('Отгрузки'!$I$6:$I$505,'Отгрузки'!$C$6:$C$505,$A173,'Отгрузки'!$I$6:$I$505,"&gt;0"))</f>
        <v/>
      </c>
      <c r="C173" s="9">
        <f>IF($A173="","",SUMIFS('Отгрузки'!$I$6:$I$505,'Отгрузки'!$C$6:$C$505,$A173,'Отгрузки'!$J$6:$J$505,"&gt;0"))</f>
        <v/>
      </c>
      <c r="D173" s="9">
        <f>IF($A173="","",SUMIFS('Отгрузки'!$I$6:$I$505,'Отгрузки'!$C$6:$C$505,$A173,'Отгрузки'!$K$6:$K$505,"0–30"))</f>
        <v/>
      </c>
      <c r="E173" s="9">
        <f>IF($A173="","",SUMIFS('Отгрузки'!$I$6:$I$505,'Отгрузки'!$C$6:$C$505,$A173,'Отгрузки'!$K$6:$K$505,"31–60"))</f>
        <v/>
      </c>
      <c r="F173" s="9">
        <f>IF($A173="","",SUMIFS('Отгрузки'!$I$6:$I$505,'Отгрузки'!$C$6:$C$505,$A173,'Отгрузки'!$K$6:$K$505,"61–90"))</f>
        <v/>
      </c>
      <c r="G173" s="9">
        <f>IF($A173="","",SUMIFS('Отгрузки'!$I$6:$I$505,'Отгрузки'!$C$6:$C$505,$A173,'Отгрузки'!$K$6:$K$505,"90+"))</f>
        <v/>
      </c>
      <c r="H173" s="9">
        <f>IF($A173="","",SUMIFS('Оплаты'!$D$6:$D$505,'Оплаты'!$B$6:$B$505,$A173,'Оплаты'!$C$6:$C$505,""))</f>
        <v/>
      </c>
      <c r="I173" s="9">
        <f>IF(OR($A173="",'Клиенты'!$D159=""),"",'Клиенты'!$D159)</f>
        <v/>
      </c>
      <c r="J173" s="9">
        <f>IF(OR($A173="",$I173=""),"",MAX(0,$B173-$H173-$I173))</f>
        <v/>
      </c>
      <c r="K173" s="8">
        <f>IF(OR($A173="",'Клиенты'!$E159=""),"",'Клиенты'!$E159)</f>
        <v/>
      </c>
    </row>
    <row r="174">
      <c r="A174" s="8">
        <f>IF('Клиенты'!$A160="","",'Клиенты'!$A160)</f>
        <v/>
      </c>
      <c r="B174" s="9">
        <f>IF($A174="","",SUMIFS('Отгрузки'!$I$6:$I$505,'Отгрузки'!$C$6:$C$505,$A174,'Отгрузки'!$I$6:$I$505,"&gt;0"))</f>
        <v/>
      </c>
      <c r="C174" s="9">
        <f>IF($A174="","",SUMIFS('Отгрузки'!$I$6:$I$505,'Отгрузки'!$C$6:$C$505,$A174,'Отгрузки'!$J$6:$J$505,"&gt;0"))</f>
        <v/>
      </c>
      <c r="D174" s="9">
        <f>IF($A174="","",SUMIFS('Отгрузки'!$I$6:$I$505,'Отгрузки'!$C$6:$C$505,$A174,'Отгрузки'!$K$6:$K$505,"0–30"))</f>
        <v/>
      </c>
      <c r="E174" s="9">
        <f>IF($A174="","",SUMIFS('Отгрузки'!$I$6:$I$505,'Отгрузки'!$C$6:$C$505,$A174,'Отгрузки'!$K$6:$K$505,"31–60"))</f>
        <v/>
      </c>
      <c r="F174" s="9">
        <f>IF($A174="","",SUMIFS('Отгрузки'!$I$6:$I$505,'Отгрузки'!$C$6:$C$505,$A174,'Отгрузки'!$K$6:$K$505,"61–90"))</f>
        <v/>
      </c>
      <c r="G174" s="9">
        <f>IF($A174="","",SUMIFS('Отгрузки'!$I$6:$I$505,'Отгрузки'!$C$6:$C$505,$A174,'Отгрузки'!$K$6:$K$505,"90+"))</f>
        <v/>
      </c>
      <c r="H174" s="9">
        <f>IF($A174="","",SUMIFS('Оплаты'!$D$6:$D$505,'Оплаты'!$B$6:$B$505,$A174,'Оплаты'!$C$6:$C$505,""))</f>
        <v/>
      </c>
      <c r="I174" s="9">
        <f>IF(OR($A174="",'Клиенты'!$D160=""),"",'Клиенты'!$D160)</f>
        <v/>
      </c>
      <c r="J174" s="9">
        <f>IF(OR($A174="",$I174=""),"",MAX(0,$B174-$H174-$I174))</f>
        <v/>
      </c>
      <c r="K174" s="8">
        <f>IF(OR($A174="",'Клиенты'!$E160=""),"",'Клиенты'!$E160)</f>
        <v/>
      </c>
    </row>
    <row r="175">
      <c r="A175" s="8">
        <f>IF('Клиенты'!$A161="","",'Клиенты'!$A161)</f>
        <v/>
      </c>
      <c r="B175" s="9">
        <f>IF($A175="","",SUMIFS('Отгрузки'!$I$6:$I$505,'Отгрузки'!$C$6:$C$505,$A175,'Отгрузки'!$I$6:$I$505,"&gt;0"))</f>
        <v/>
      </c>
      <c r="C175" s="9">
        <f>IF($A175="","",SUMIFS('Отгрузки'!$I$6:$I$505,'Отгрузки'!$C$6:$C$505,$A175,'Отгрузки'!$J$6:$J$505,"&gt;0"))</f>
        <v/>
      </c>
      <c r="D175" s="9">
        <f>IF($A175="","",SUMIFS('Отгрузки'!$I$6:$I$505,'Отгрузки'!$C$6:$C$505,$A175,'Отгрузки'!$K$6:$K$505,"0–30"))</f>
        <v/>
      </c>
      <c r="E175" s="9">
        <f>IF($A175="","",SUMIFS('Отгрузки'!$I$6:$I$505,'Отгрузки'!$C$6:$C$505,$A175,'Отгрузки'!$K$6:$K$505,"31–60"))</f>
        <v/>
      </c>
      <c r="F175" s="9">
        <f>IF($A175="","",SUMIFS('Отгрузки'!$I$6:$I$505,'Отгрузки'!$C$6:$C$505,$A175,'Отгрузки'!$K$6:$K$505,"61–90"))</f>
        <v/>
      </c>
      <c r="G175" s="9">
        <f>IF($A175="","",SUMIFS('Отгрузки'!$I$6:$I$505,'Отгрузки'!$C$6:$C$505,$A175,'Отгрузки'!$K$6:$K$505,"90+"))</f>
        <v/>
      </c>
      <c r="H175" s="9">
        <f>IF($A175="","",SUMIFS('Оплаты'!$D$6:$D$505,'Оплаты'!$B$6:$B$505,$A175,'Оплаты'!$C$6:$C$505,""))</f>
        <v/>
      </c>
      <c r="I175" s="9">
        <f>IF(OR($A175="",'Клиенты'!$D161=""),"",'Клиенты'!$D161)</f>
        <v/>
      </c>
      <c r="J175" s="9">
        <f>IF(OR($A175="",$I175=""),"",MAX(0,$B175-$H175-$I175))</f>
        <v/>
      </c>
      <c r="K175" s="8">
        <f>IF(OR($A175="",'Клиенты'!$E161=""),"",'Клиенты'!$E161)</f>
        <v/>
      </c>
    </row>
    <row r="176">
      <c r="A176" s="8">
        <f>IF('Клиенты'!$A162="","",'Клиенты'!$A162)</f>
        <v/>
      </c>
      <c r="B176" s="9">
        <f>IF($A176="","",SUMIFS('Отгрузки'!$I$6:$I$505,'Отгрузки'!$C$6:$C$505,$A176,'Отгрузки'!$I$6:$I$505,"&gt;0"))</f>
        <v/>
      </c>
      <c r="C176" s="9">
        <f>IF($A176="","",SUMIFS('Отгрузки'!$I$6:$I$505,'Отгрузки'!$C$6:$C$505,$A176,'Отгрузки'!$J$6:$J$505,"&gt;0"))</f>
        <v/>
      </c>
      <c r="D176" s="9">
        <f>IF($A176="","",SUMIFS('Отгрузки'!$I$6:$I$505,'Отгрузки'!$C$6:$C$505,$A176,'Отгрузки'!$K$6:$K$505,"0–30"))</f>
        <v/>
      </c>
      <c r="E176" s="9">
        <f>IF($A176="","",SUMIFS('Отгрузки'!$I$6:$I$505,'Отгрузки'!$C$6:$C$505,$A176,'Отгрузки'!$K$6:$K$505,"31–60"))</f>
        <v/>
      </c>
      <c r="F176" s="9">
        <f>IF($A176="","",SUMIFS('Отгрузки'!$I$6:$I$505,'Отгрузки'!$C$6:$C$505,$A176,'Отгрузки'!$K$6:$K$505,"61–90"))</f>
        <v/>
      </c>
      <c r="G176" s="9">
        <f>IF($A176="","",SUMIFS('Отгрузки'!$I$6:$I$505,'Отгрузки'!$C$6:$C$505,$A176,'Отгрузки'!$K$6:$K$505,"90+"))</f>
        <v/>
      </c>
      <c r="H176" s="9">
        <f>IF($A176="","",SUMIFS('Оплаты'!$D$6:$D$505,'Оплаты'!$B$6:$B$505,$A176,'Оплаты'!$C$6:$C$505,""))</f>
        <v/>
      </c>
      <c r="I176" s="9">
        <f>IF(OR($A176="",'Клиенты'!$D162=""),"",'Клиенты'!$D162)</f>
        <v/>
      </c>
      <c r="J176" s="9">
        <f>IF(OR($A176="",$I176=""),"",MAX(0,$B176-$H176-$I176))</f>
        <v/>
      </c>
      <c r="K176" s="8">
        <f>IF(OR($A176="",'Клиенты'!$E162=""),"",'Клиенты'!$E162)</f>
        <v/>
      </c>
    </row>
    <row r="177">
      <c r="A177" s="8">
        <f>IF('Клиенты'!$A163="","",'Клиенты'!$A163)</f>
        <v/>
      </c>
      <c r="B177" s="9">
        <f>IF($A177="","",SUMIFS('Отгрузки'!$I$6:$I$505,'Отгрузки'!$C$6:$C$505,$A177,'Отгрузки'!$I$6:$I$505,"&gt;0"))</f>
        <v/>
      </c>
      <c r="C177" s="9">
        <f>IF($A177="","",SUMIFS('Отгрузки'!$I$6:$I$505,'Отгрузки'!$C$6:$C$505,$A177,'Отгрузки'!$J$6:$J$505,"&gt;0"))</f>
        <v/>
      </c>
      <c r="D177" s="9">
        <f>IF($A177="","",SUMIFS('Отгрузки'!$I$6:$I$505,'Отгрузки'!$C$6:$C$505,$A177,'Отгрузки'!$K$6:$K$505,"0–30"))</f>
        <v/>
      </c>
      <c r="E177" s="9">
        <f>IF($A177="","",SUMIFS('Отгрузки'!$I$6:$I$505,'Отгрузки'!$C$6:$C$505,$A177,'Отгрузки'!$K$6:$K$505,"31–60"))</f>
        <v/>
      </c>
      <c r="F177" s="9">
        <f>IF($A177="","",SUMIFS('Отгрузки'!$I$6:$I$505,'Отгрузки'!$C$6:$C$505,$A177,'Отгрузки'!$K$6:$K$505,"61–90"))</f>
        <v/>
      </c>
      <c r="G177" s="9">
        <f>IF($A177="","",SUMIFS('Отгрузки'!$I$6:$I$505,'Отгрузки'!$C$6:$C$505,$A177,'Отгрузки'!$K$6:$K$505,"90+"))</f>
        <v/>
      </c>
      <c r="H177" s="9">
        <f>IF($A177="","",SUMIFS('Оплаты'!$D$6:$D$505,'Оплаты'!$B$6:$B$505,$A177,'Оплаты'!$C$6:$C$505,""))</f>
        <v/>
      </c>
      <c r="I177" s="9">
        <f>IF(OR($A177="",'Клиенты'!$D163=""),"",'Клиенты'!$D163)</f>
        <v/>
      </c>
      <c r="J177" s="9">
        <f>IF(OR($A177="",$I177=""),"",MAX(0,$B177-$H177-$I177))</f>
        <v/>
      </c>
      <c r="K177" s="8">
        <f>IF(OR($A177="",'Клиенты'!$E163=""),"",'Клиенты'!$E163)</f>
        <v/>
      </c>
    </row>
    <row r="178">
      <c r="A178" s="8">
        <f>IF('Клиенты'!$A164="","",'Клиенты'!$A164)</f>
        <v/>
      </c>
      <c r="B178" s="9">
        <f>IF($A178="","",SUMIFS('Отгрузки'!$I$6:$I$505,'Отгрузки'!$C$6:$C$505,$A178,'Отгрузки'!$I$6:$I$505,"&gt;0"))</f>
        <v/>
      </c>
      <c r="C178" s="9">
        <f>IF($A178="","",SUMIFS('Отгрузки'!$I$6:$I$505,'Отгрузки'!$C$6:$C$505,$A178,'Отгрузки'!$J$6:$J$505,"&gt;0"))</f>
        <v/>
      </c>
      <c r="D178" s="9">
        <f>IF($A178="","",SUMIFS('Отгрузки'!$I$6:$I$505,'Отгрузки'!$C$6:$C$505,$A178,'Отгрузки'!$K$6:$K$505,"0–30"))</f>
        <v/>
      </c>
      <c r="E178" s="9">
        <f>IF($A178="","",SUMIFS('Отгрузки'!$I$6:$I$505,'Отгрузки'!$C$6:$C$505,$A178,'Отгрузки'!$K$6:$K$505,"31–60"))</f>
        <v/>
      </c>
      <c r="F178" s="9">
        <f>IF($A178="","",SUMIFS('Отгрузки'!$I$6:$I$505,'Отгрузки'!$C$6:$C$505,$A178,'Отгрузки'!$K$6:$K$505,"61–90"))</f>
        <v/>
      </c>
      <c r="G178" s="9">
        <f>IF($A178="","",SUMIFS('Отгрузки'!$I$6:$I$505,'Отгрузки'!$C$6:$C$505,$A178,'Отгрузки'!$K$6:$K$505,"90+"))</f>
        <v/>
      </c>
      <c r="H178" s="9">
        <f>IF($A178="","",SUMIFS('Оплаты'!$D$6:$D$505,'Оплаты'!$B$6:$B$505,$A178,'Оплаты'!$C$6:$C$505,""))</f>
        <v/>
      </c>
      <c r="I178" s="9">
        <f>IF(OR($A178="",'Клиенты'!$D164=""),"",'Клиенты'!$D164)</f>
        <v/>
      </c>
      <c r="J178" s="9">
        <f>IF(OR($A178="",$I178=""),"",MAX(0,$B178-$H178-$I178))</f>
        <v/>
      </c>
      <c r="K178" s="8">
        <f>IF(OR($A178="",'Клиенты'!$E164=""),"",'Клиенты'!$E164)</f>
        <v/>
      </c>
    </row>
    <row r="179">
      <c r="A179" s="8">
        <f>IF('Клиенты'!$A165="","",'Клиенты'!$A165)</f>
        <v/>
      </c>
      <c r="B179" s="9">
        <f>IF($A179="","",SUMIFS('Отгрузки'!$I$6:$I$505,'Отгрузки'!$C$6:$C$505,$A179,'Отгрузки'!$I$6:$I$505,"&gt;0"))</f>
        <v/>
      </c>
      <c r="C179" s="9">
        <f>IF($A179="","",SUMIFS('Отгрузки'!$I$6:$I$505,'Отгрузки'!$C$6:$C$505,$A179,'Отгрузки'!$J$6:$J$505,"&gt;0"))</f>
        <v/>
      </c>
      <c r="D179" s="9">
        <f>IF($A179="","",SUMIFS('Отгрузки'!$I$6:$I$505,'Отгрузки'!$C$6:$C$505,$A179,'Отгрузки'!$K$6:$K$505,"0–30"))</f>
        <v/>
      </c>
      <c r="E179" s="9">
        <f>IF($A179="","",SUMIFS('Отгрузки'!$I$6:$I$505,'Отгрузки'!$C$6:$C$505,$A179,'Отгрузки'!$K$6:$K$505,"31–60"))</f>
        <v/>
      </c>
      <c r="F179" s="9">
        <f>IF($A179="","",SUMIFS('Отгрузки'!$I$6:$I$505,'Отгрузки'!$C$6:$C$505,$A179,'Отгрузки'!$K$6:$K$505,"61–90"))</f>
        <v/>
      </c>
      <c r="G179" s="9">
        <f>IF($A179="","",SUMIFS('Отгрузки'!$I$6:$I$505,'Отгрузки'!$C$6:$C$505,$A179,'Отгрузки'!$K$6:$K$505,"90+"))</f>
        <v/>
      </c>
      <c r="H179" s="9">
        <f>IF($A179="","",SUMIFS('Оплаты'!$D$6:$D$505,'Оплаты'!$B$6:$B$505,$A179,'Оплаты'!$C$6:$C$505,""))</f>
        <v/>
      </c>
      <c r="I179" s="9">
        <f>IF(OR($A179="",'Клиенты'!$D165=""),"",'Клиенты'!$D165)</f>
        <v/>
      </c>
      <c r="J179" s="9">
        <f>IF(OR($A179="",$I179=""),"",MAX(0,$B179-$H179-$I179))</f>
        <v/>
      </c>
      <c r="K179" s="8">
        <f>IF(OR($A179="",'Клиенты'!$E165=""),"",'Клиенты'!$E165)</f>
        <v/>
      </c>
    </row>
    <row r="180">
      <c r="A180" s="8">
        <f>IF('Клиенты'!$A166="","",'Клиенты'!$A166)</f>
        <v/>
      </c>
      <c r="B180" s="9">
        <f>IF($A180="","",SUMIFS('Отгрузки'!$I$6:$I$505,'Отгрузки'!$C$6:$C$505,$A180,'Отгрузки'!$I$6:$I$505,"&gt;0"))</f>
        <v/>
      </c>
      <c r="C180" s="9">
        <f>IF($A180="","",SUMIFS('Отгрузки'!$I$6:$I$505,'Отгрузки'!$C$6:$C$505,$A180,'Отгрузки'!$J$6:$J$505,"&gt;0"))</f>
        <v/>
      </c>
      <c r="D180" s="9">
        <f>IF($A180="","",SUMIFS('Отгрузки'!$I$6:$I$505,'Отгрузки'!$C$6:$C$505,$A180,'Отгрузки'!$K$6:$K$505,"0–30"))</f>
        <v/>
      </c>
      <c r="E180" s="9">
        <f>IF($A180="","",SUMIFS('Отгрузки'!$I$6:$I$505,'Отгрузки'!$C$6:$C$505,$A180,'Отгрузки'!$K$6:$K$505,"31–60"))</f>
        <v/>
      </c>
      <c r="F180" s="9">
        <f>IF($A180="","",SUMIFS('Отгрузки'!$I$6:$I$505,'Отгрузки'!$C$6:$C$505,$A180,'Отгрузки'!$K$6:$K$505,"61–90"))</f>
        <v/>
      </c>
      <c r="G180" s="9">
        <f>IF($A180="","",SUMIFS('Отгрузки'!$I$6:$I$505,'Отгрузки'!$C$6:$C$505,$A180,'Отгрузки'!$K$6:$K$505,"90+"))</f>
        <v/>
      </c>
      <c r="H180" s="9">
        <f>IF($A180="","",SUMIFS('Оплаты'!$D$6:$D$505,'Оплаты'!$B$6:$B$505,$A180,'Оплаты'!$C$6:$C$505,""))</f>
        <v/>
      </c>
      <c r="I180" s="9">
        <f>IF(OR($A180="",'Клиенты'!$D166=""),"",'Клиенты'!$D166)</f>
        <v/>
      </c>
      <c r="J180" s="9">
        <f>IF(OR($A180="",$I180=""),"",MAX(0,$B180-$H180-$I180))</f>
        <v/>
      </c>
      <c r="K180" s="8">
        <f>IF(OR($A180="",'Клиенты'!$E166=""),"",'Клиенты'!$E166)</f>
        <v/>
      </c>
    </row>
    <row r="181">
      <c r="A181" s="8">
        <f>IF('Клиенты'!$A167="","",'Клиенты'!$A167)</f>
        <v/>
      </c>
      <c r="B181" s="9">
        <f>IF($A181="","",SUMIFS('Отгрузки'!$I$6:$I$505,'Отгрузки'!$C$6:$C$505,$A181,'Отгрузки'!$I$6:$I$505,"&gt;0"))</f>
        <v/>
      </c>
      <c r="C181" s="9">
        <f>IF($A181="","",SUMIFS('Отгрузки'!$I$6:$I$505,'Отгрузки'!$C$6:$C$505,$A181,'Отгрузки'!$J$6:$J$505,"&gt;0"))</f>
        <v/>
      </c>
      <c r="D181" s="9">
        <f>IF($A181="","",SUMIFS('Отгрузки'!$I$6:$I$505,'Отгрузки'!$C$6:$C$505,$A181,'Отгрузки'!$K$6:$K$505,"0–30"))</f>
        <v/>
      </c>
      <c r="E181" s="9">
        <f>IF($A181="","",SUMIFS('Отгрузки'!$I$6:$I$505,'Отгрузки'!$C$6:$C$505,$A181,'Отгрузки'!$K$6:$K$505,"31–60"))</f>
        <v/>
      </c>
      <c r="F181" s="9">
        <f>IF($A181="","",SUMIFS('Отгрузки'!$I$6:$I$505,'Отгрузки'!$C$6:$C$505,$A181,'Отгрузки'!$K$6:$K$505,"61–90"))</f>
        <v/>
      </c>
      <c r="G181" s="9">
        <f>IF($A181="","",SUMIFS('Отгрузки'!$I$6:$I$505,'Отгрузки'!$C$6:$C$505,$A181,'Отгрузки'!$K$6:$K$505,"90+"))</f>
        <v/>
      </c>
      <c r="H181" s="9">
        <f>IF($A181="","",SUMIFS('Оплаты'!$D$6:$D$505,'Оплаты'!$B$6:$B$505,$A181,'Оплаты'!$C$6:$C$505,""))</f>
        <v/>
      </c>
      <c r="I181" s="9">
        <f>IF(OR($A181="",'Клиенты'!$D167=""),"",'Клиенты'!$D167)</f>
        <v/>
      </c>
      <c r="J181" s="9">
        <f>IF(OR($A181="",$I181=""),"",MAX(0,$B181-$H181-$I181))</f>
        <v/>
      </c>
      <c r="K181" s="8">
        <f>IF(OR($A181="",'Клиенты'!$E167=""),"",'Клиенты'!$E167)</f>
        <v/>
      </c>
    </row>
    <row r="182">
      <c r="A182" s="8">
        <f>IF('Клиенты'!$A168="","",'Клиенты'!$A168)</f>
        <v/>
      </c>
      <c r="B182" s="9">
        <f>IF($A182="","",SUMIFS('Отгрузки'!$I$6:$I$505,'Отгрузки'!$C$6:$C$505,$A182,'Отгрузки'!$I$6:$I$505,"&gt;0"))</f>
        <v/>
      </c>
      <c r="C182" s="9">
        <f>IF($A182="","",SUMIFS('Отгрузки'!$I$6:$I$505,'Отгрузки'!$C$6:$C$505,$A182,'Отгрузки'!$J$6:$J$505,"&gt;0"))</f>
        <v/>
      </c>
      <c r="D182" s="9">
        <f>IF($A182="","",SUMIFS('Отгрузки'!$I$6:$I$505,'Отгрузки'!$C$6:$C$505,$A182,'Отгрузки'!$K$6:$K$505,"0–30"))</f>
        <v/>
      </c>
      <c r="E182" s="9">
        <f>IF($A182="","",SUMIFS('Отгрузки'!$I$6:$I$505,'Отгрузки'!$C$6:$C$505,$A182,'Отгрузки'!$K$6:$K$505,"31–60"))</f>
        <v/>
      </c>
      <c r="F182" s="9">
        <f>IF($A182="","",SUMIFS('Отгрузки'!$I$6:$I$505,'Отгрузки'!$C$6:$C$505,$A182,'Отгрузки'!$K$6:$K$505,"61–90"))</f>
        <v/>
      </c>
      <c r="G182" s="9">
        <f>IF($A182="","",SUMIFS('Отгрузки'!$I$6:$I$505,'Отгрузки'!$C$6:$C$505,$A182,'Отгрузки'!$K$6:$K$505,"90+"))</f>
        <v/>
      </c>
      <c r="H182" s="9">
        <f>IF($A182="","",SUMIFS('Оплаты'!$D$6:$D$505,'Оплаты'!$B$6:$B$505,$A182,'Оплаты'!$C$6:$C$505,""))</f>
        <v/>
      </c>
      <c r="I182" s="9">
        <f>IF(OR($A182="",'Клиенты'!$D168=""),"",'Клиенты'!$D168)</f>
        <v/>
      </c>
      <c r="J182" s="9">
        <f>IF(OR($A182="",$I182=""),"",MAX(0,$B182-$H182-$I182))</f>
        <v/>
      </c>
      <c r="K182" s="8">
        <f>IF(OR($A182="",'Клиенты'!$E168=""),"",'Клиенты'!$E168)</f>
        <v/>
      </c>
    </row>
    <row r="183">
      <c r="A183" s="8">
        <f>IF('Клиенты'!$A169="","",'Клиенты'!$A169)</f>
        <v/>
      </c>
      <c r="B183" s="9">
        <f>IF($A183="","",SUMIFS('Отгрузки'!$I$6:$I$505,'Отгрузки'!$C$6:$C$505,$A183,'Отгрузки'!$I$6:$I$505,"&gt;0"))</f>
        <v/>
      </c>
      <c r="C183" s="9">
        <f>IF($A183="","",SUMIFS('Отгрузки'!$I$6:$I$505,'Отгрузки'!$C$6:$C$505,$A183,'Отгрузки'!$J$6:$J$505,"&gt;0"))</f>
        <v/>
      </c>
      <c r="D183" s="9">
        <f>IF($A183="","",SUMIFS('Отгрузки'!$I$6:$I$505,'Отгрузки'!$C$6:$C$505,$A183,'Отгрузки'!$K$6:$K$505,"0–30"))</f>
        <v/>
      </c>
      <c r="E183" s="9">
        <f>IF($A183="","",SUMIFS('Отгрузки'!$I$6:$I$505,'Отгрузки'!$C$6:$C$505,$A183,'Отгрузки'!$K$6:$K$505,"31–60"))</f>
        <v/>
      </c>
      <c r="F183" s="9">
        <f>IF($A183="","",SUMIFS('Отгрузки'!$I$6:$I$505,'Отгрузки'!$C$6:$C$505,$A183,'Отгрузки'!$K$6:$K$505,"61–90"))</f>
        <v/>
      </c>
      <c r="G183" s="9">
        <f>IF($A183="","",SUMIFS('Отгрузки'!$I$6:$I$505,'Отгрузки'!$C$6:$C$505,$A183,'Отгрузки'!$K$6:$K$505,"90+"))</f>
        <v/>
      </c>
      <c r="H183" s="9">
        <f>IF($A183="","",SUMIFS('Оплаты'!$D$6:$D$505,'Оплаты'!$B$6:$B$505,$A183,'Оплаты'!$C$6:$C$505,""))</f>
        <v/>
      </c>
      <c r="I183" s="9">
        <f>IF(OR($A183="",'Клиенты'!$D169=""),"",'Клиенты'!$D169)</f>
        <v/>
      </c>
      <c r="J183" s="9">
        <f>IF(OR($A183="",$I183=""),"",MAX(0,$B183-$H183-$I183))</f>
        <v/>
      </c>
      <c r="K183" s="8">
        <f>IF(OR($A183="",'Клиенты'!$E169=""),"",'Клиенты'!$E169)</f>
        <v/>
      </c>
    </row>
    <row r="184">
      <c r="A184" s="8">
        <f>IF('Клиенты'!$A170="","",'Клиенты'!$A170)</f>
        <v/>
      </c>
      <c r="B184" s="9">
        <f>IF($A184="","",SUMIFS('Отгрузки'!$I$6:$I$505,'Отгрузки'!$C$6:$C$505,$A184,'Отгрузки'!$I$6:$I$505,"&gt;0"))</f>
        <v/>
      </c>
      <c r="C184" s="9">
        <f>IF($A184="","",SUMIFS('Отгрузки'!$I$6:$I$505,'Отгрузки'!$C$6:$C$505,$A184,'Отгрузки'!$J$6:$J$505,"&gt;0"))</f>
        <v/>
      </c>
      <c r="D184" s="9">
        <f>IF($A184="","",SUMIFS('Отгрузки'!$I$6:$I$505,'Отгрузки'!$C$6:$C$505,$A184,'Отгрузки'!$K$6:$K$505,"0–30"))</f>
        <v/>
      </c>
      <c r="E184" s="9">
        <f>IF($A184="","",SUMIFS('Отгрузки'!$I$6:$I$505,'Отгрузки'!$C$6:$C$505,$A184,'Отгрузки'!$K$6:$K$505,"31–60"))</f>
        <v/>
      </c>
      <c r="F184" s="9">
        <f>IF($A184="","",SUMIFS('Отгрузки'!$I$6:$I$505,'Отгрузки'!$C$6:$C$505,$A184,'Отгрузки'!$K$6:$K$505,"61–90"))</f>
        <v/>
      </c>
      <c r="G184" s="9">
        <f>IF($A184="","",SUMIFS('Отгрузки'!$I$6:$I$505,'Отгрузки'!$C$6:$C$505,$A184,'Отгрузки'!$K$6:$K$505,"90+"))</f>
        <v/>
      </c>
      <c r="H184" s="9">
        <f>IF($A184="","",SUMIFS('Оплаты'!$D$6:$D$505,'Оплаты'!$B$6:$B$505,$A184,'Оплаты'!$C$6:$C$505,""))</f>
        <v/>
      </c>
      <c r="I184" s="9">
        <f>IF(OR($A184="",'Клиенты'!$D170=""),"",'Клиенты'!$D170)</f>
        <v/>
      </c>
      <c r="J184" s="9">
        <f>IF(OR($A184="",$I184=""),"",MAX(0,$B184-$H184-$I184))</f>
        <v/>
      </c>
      <c r="K184" s="8">
        <f>IF(OR($A184="",'Клиенты'!$E170=""),"",'Клиенты'!$E170)</f>
        <v/>
      </c>
    </row>
    <row r="185">
      <c r="A185" s="8">
        <f>IF('Клиенты'!$A171="","",'Клиенты'!$A171)</f>
        <v/>
      </c>
      <c r="B185" s="9">
        <f>IF($A185="","",SUMIFS('Отгрузки'!$I$6:$I$505,'Отгрузки'!$C$6:$C$505,$A185,'Отгрузки'!$I$6:$I$505,"&gt;0"))</f>
        <v/>
      </c>
      <c r="C185" s="9">
        <f>IF($A185="","",SUMIFS('Отгрузки'!$I$6:$I$505,'Отгрузки'!$C$6:$C$505,$A185,'Отгрузки'!$J$6:$J$505,"&gt;0"))</f>
        <v/>
      </c>
      <c r="D185" s="9">
        <f>IF($A185="","",SUMIFS('Отгрузки'!$I$6:$I$505,'Отгрузки'!$C$6:$C$505,$A185,'Отгрузки'!$K$6:$K$505,"0–30"))</f>
        <v/>
      </c>
      <c r="E185" s="9">
        <f>IF($A185="","",SUMIFS('Отгрузки'!$I$6:$I$505,'Отгрузки'!$C$6:$C$505,$A185,'Отгрузки'!$K$6:$K$505,"31–60"))</f>
        <v/>
      </c>
      <c r="F185" s="9">
        <f>IF($A185="","",SUMIFS('Отгрузки'!$I$6:$I$505,'Отгрузки'!$C$6:$C$505,$A185,'Отгрузки'!$K$6:$K$505,"61–90"))</f>
        <v/>
      </c>
      <c r="G185" s="9">
        <f>IF($A185="","",SUMIFS('Отгрузки'!$I$6:$I$505,'Отгрузки'!$C$6:$C$505,$A185,'Отгрузки'!$K$6:$K$505,"90+"))</f>
        <v/>
      </c>
      <c r="H185" s="9">
        <f>IF($A185="","",SUMIFS('Оплаты'!$D$6:$D$505,'Оплаты'!$B$6:$B$505,$A185,'Оплаты'!$C$6:$C$505,""))</f>
        <v/>
      </c>
      <c r="I185" s="9">
        <f>IF(OR($A185="",'Клиенты'!$D171=""),"",'Клиенты'!$D171)</f>
        <v/>
      </c>
      <c r="J185" s="9">
        <f>IF(OR($A185="",$I185=""),"",MAX(0,$B185-$H185-$I185))</f>
        <v/>
      </c>
      <c r="K185" s="8">
        <f>IF(OR($A185="",'Клиенты'!$E171=""),"",'Клиенты'!$E171)</f>
        <v/>
      </c>
    </row>
    <row r="186">
      <c r="A186" s="8">
        <f>IF('Клиенты'!$A172="","",'Клиенты'!$A172)</f>
        <v/>
      </c>
      <c r="B186" s="9">
        <f>IF($A186="","",SUMIFS('Отгрузки'!$I$6:$I$505,'Отгрузки'!$C$6:$C$505,$A186,'Отгрузки'!$I$6:$I$505,"&gt;0"))</f>
        <v/>
      </c>
      <c r="C186" s="9">
        <f>IF($A186="","",SUMIFS('Отгрузки'!$I$6:$I$505,'Отгрузки'!$C$6:$C$505,$A186,'Отгрузки'!$J$6:$J$505,"&gt;0"))</f>
        <v/>
      </c>
      <c r="D186" s="9">
        <f>IF($A186="","",SUMIFS('Отгрузки'!$I$6:$I$505,'Отгрузки'!$C$6:$C$505,$A186,'Отгрузки'!$K$6:$K$505,"0–30"))</f>
        <v/>
      </c>
      <c r="E186" s="9">
        <f>IF($A186="","",SUMIFS('Отгрузки'!$I$6:$I$505,'Отгрузки'!$C$6:$C$505,$A186,'Отгрузки'!$K$6:$K$505,"31–60"))</f>
        <v/>
      </c>
      <c r="F186" s="9">
        <f>IF($A186="","",SUMIFS('Отгрузки'!$I$6:$I$505,'Отгрузки'!$C$6:$C$505,$A186,'Отгрузки'!$K$6:$K$505,"61–90"))</f>
        <v/>
      </c>
      <c r="G186" s="9">
        <f>IF($A186="","",SUMIFS('Отгрузки'!$I$6:$I$505,'Отгрузки'!$C$6:$C$505,$A186,'Отгрузки'!$K$6:$K$505,"90+"))</f>
        <v/>
      </c>
      <c r="H186" s="9">
        <f>IF($A186="","",SUMIFS('Оплаты'!$D$6:$D$505,'Оплаты'!$B$6:$B$505,$A186,'Оплаты'!$C$6:$C$505,""))</f>
        <v/>
      </c>
      <c r="I186" s="9">
        <f>IF(OR($A186="",'Клиенты'!$D172=""),"",'Клиенты'!$D172)</f>
        <v/>
      </c>
      <c r="J186" s="9">
        <f>IF(OR($A186="",$I186=""),"",MAX(0,$B186-$H186-$I186))</f>
        <v/>
      </c>
      <c r="K186" s="8">
        <f>IF(OR($A186="",'Клиенты'!$E172=""),"",'Клиенты'!$E172)</f>
        <v/>
      </c>
    </row>
    <row r="187">
      <c r="A187" s="8">
        <f>IF('Клиенты'!$A173="","",'Клиенты'!$A173)</f>
        <v/>
      </c>
      <c r="B187" s="9">
        <f>IF($A187="","",SUMIFS('Отгрузки'!$I$6:$I$505,'Отгрузки'!$C$6:$C$505,$A187,'Отгрузки'!$I$6:$I$505,"&gt;0"))</f>
        <v/>
      </c>
      <c r="C187" s="9">
        <f>IF($A187="","",SUMIFS('Отгрузки'!$I$6:$I$505,'Отгрузки'!$C$6:$C$505,$A187,'Отгрузки'!$J$6:$J$505,"&gt;0"))</f>
        <v/>
      </c>
      <c r="D187" s="9">
        <f>IF($A187="","",SUMIFS('Отгрузки'!$I$6:$I$505,'Отгрузки'!$C$6:$C$505,$A187,'Отгрузки'!$K$6:$K$505,"0–30"))</f>
        <v/>
      </c>
      <c r="E187" s="9">
        <f>IF($A187="","",SUMIFS('Отгрузки'!$I$6:$I$505,'Отгрузки'!$C$6:$C$505,$A187,'Отгрузки'!$K$6:$K$505,"31–60"))</f>
        <v/>
      </c>
      <c r="F187" s="9">
        <f>IF($A187="","",SUMIFS('Отгрузки'!$I$6:$I$505,'Отгрузки'!$C$6:$C$505,$A187,'Отгрузки'!$K$6:$K$505,"61–90"))</f>
        <v/>
      </c>
      <c r="G187" s="9">
        <f>IF($A187="","",SUMIFS('Отгрузки'!$I$6:$I$505,'Отгрузки'!$C$6:$C$505,$A187,'Отгрузки'!$K$6:$K$505,"90+"))</f>
        <v/>
      </c>
      <c r="H187" s="9">
        <f>IF($A187="","",SUMIFS('Оплаты'!$D$6:$D$505,'Оплаты'!$B$6:$B$505,$A187,'Оплаты'!$C$6:$C$505,""))</f>
        <v/>
      </c>
      <c r="I187" s="9">
        <f>IF(OR($A187="",'Клиенты'!$D173=""),"",'Клиенты'!$D173)</f>
        <v/>
      </c>
      <c r="J187" s="9">
        <f>IF(OR($A187="",$I187=""),"",MAX(0,$B187-$H187-$I187))</f>
        <v/>
      </c>
      <c r="K187" s="8">
        <f>IF(OR($A187="",'Клиенты'!$E173=""),"",'Клиенты'!$E173)</f>
        <v/>
      </c>
    </row>
    <row r="188">
      <c r="A188" s="8">
        <f>IF('Клиенты'!$A174="","",'Клиенты'!$A174)</f>
        <v/>
      </c>
      <c r="B188" s="9">
        <f>IF($A188="","",SUMIFS('Отгрузки'!$I$6:$I$505,'Отгрузки'!$C$6:$C$505,$A188,'Отгрузки'!$I$6:$I$505,"&gt;0"))</f>
        <v/>
      </c>
      <c r="C188" s="9">
        <f>IF($A188="","",SUMIFS('Отгрузки'!$I$6:$I$505,'Отгрузки'!$C$6:$C$505,$A188,'Отгрузки'!$J$6:$J$505,"&gt;0"))</f>
        <v/>
      </c>
      <c r="D188" s="9">
        <f>IF($A188="","",SUMIFS('Отгрузки'!$I$6:$I$505,'Отгрузки'!$C$6:$C$505,$A188,'Отгрузки'!$K$6:$K$505,"0–30"))</f>
        <v/>
      </c>
      <c r="E188" s="9">
        <f>IF($A188="","",SUMIFS('Отгрузки'!$I$6:$I$505,'Отгрузки'!$C$6:$C$505,$A188,'Отгрузки'!$K$6:$K$505,"31–60"))</f>
        <v/>
      </c>
      <c r="F188" s="9">
        <f>IF($A188="","",SUMIFS('Отгрузки'!$I$6:$I$505,'Отгрузки'!$C$6:$C$505,$A188,'Отгрузки'!$K$6:$K$505,"61–90"))</f>
        <v/>
      </c>
      <c r="G188" s="9">
        <f>IF($A188="","",SUMIFS('Отгрузки'!$I$6:$I$505,'Отгрузки'!$C$6:$C$505,$A188,'Отгрузки'!$K$6:$K$505,"90+"))</f>
        <v/>
      </c>
      <c r="H188" s="9">
        <f>IF($A188="","",SUMIFS('Оплаты'!$D$6:$D$505,'Оплаты'!$B$6:$B$505,$A188,'Оплаты'!$C$6:$C$505,""))</f>
        <v/>
      </c>
      <c r="I188" s="9">
        <f>IF(OR($A188="",'Клиенты'!$D174=""),"",'Клиенты'!$D174)</f>
        <v/>
      </c>
      <c r="J188" s="9">
        <f>IF(OR($A188="",$I188=""),"",MAX(0,$B188-$H188-$I188))</f>
        <v/>
      </c>
      <c r="K188" s="8">
        <f>IF(OR($A188="",'Клиенты'!$E174=""),"",'Клиенты'!$E174)</f>
        <v/>
      </c>
    </row>
    <row r="189">
      <c r="A189" s="8">
        <f>IF('Клиенты'!$A175="","",'Клиенты'!$A175)</f>
        <v/>
      </c>
      <c r="B189" s="9">
        <f>IF($A189="","",SUMIFS('Отгрузки'!$I$6:$I$505,'Отгрузки'!$C$6:$C$505,$A189,'Отгрузки'!$I$6:$I$505,"&gt;0"))</f>
        <v/>
      </c>
      <c r="C189" s="9">
        <f>IF($A189="","",SUMIFS('Отгрузки'!$I$6:$I$505,'Отгрузки'!$C$6:$C$505,$A189,'Отгрузки'!$J$6:$J$505,"&gt;0"))</f>
        <v/>
      </c>
      <c r="D189" s="9">
        <f>IF($A189="","",SUMIFS('Отгрузки'!$I$6:$I$505,'Отгрузки'!$C$6:$C$505,$A189,'Отгрузки'!$K$6:$K$505,"0–30"))</f>
        <v/>
      </c>
      <c r="E189" s="9">
        <f>IF($A189="","",SUMIFS('Отгрузки'!$I$6:$I$505,'Отгрузки'!$C$6:$C$505,$A189,'Отгрузки'!$K$6:$K$505,"31–60"))</f>
        <v/>
      </c>
      <c r="F189" s="9">
        <f>IF($A189="","",SUMIFS('Отгрузки'!$I$6:$I$505,'Отгрузки'!$C$6:$C$505,$A189,'Отгрузки'!$K$6:$K$505,"61–90"))</f>
        <v/>
      </c>
      <c r="G189" s="9">
        <f>IF($A189="","",SUMIFS('Отгрузки'!$I$6:$I$505,'Отгрузки'!$C$6:$C$505,$A189,'Отгрузки'!$K$6:$K$505,"90+"))</f>
        <v/>
      </c>
      <c r="H189" s="9">
        <f>IF($A189="","",SUMIFS('Оплаты'!$D$6:$D$505,'Оплаты'!$B$6:$B$505,$A189,'Оплаты'!$C$6:$C$505,""))</f>
        <v/>
      </c>
      <c r="I189" s="9">
        <f>IF(OR($A189="",'Клиенты'!$D175=""),"",'Клиенты'!$D175)</f>
        <v/>
      </c>
      <c r="J189" s="9">
        <f>IF(OR($A189="",$I189=""),"",MAX(0,$B189-$H189-$I189))</f>
        <v/>
      </c>
      <c r="K189" s="8">
        <f>IF(OR($A189="",'Клиенты'!$E175=""),"",'Клиенты'!$E175)</f>
        <v/>
      </c>
    </row>
    <row r="190">
      <c r="A190" s="8">
        <f>IF('Клиенты'!$A176="","",'Клиенты'!$A176)</f>
        <v/>
      </c>
      <c r="B190" s="9">
        <f>IF($A190="","",SUMIFS('Отгрузки'!$I$6:$I$505,'Отгрузки'!$C$6:$C$505,$A190,'Отгрузки'!$I$6:$I$505,"&gt;0"))</f>
        <v/>
      </c>
      <c r="C190" s="9">
        <f>IF($A190="","",SUMIFS('Отгрузки'!$I$6:$I$505,'Отгрузки'!$C$6:$C$505,$A190,'Отгрузки'!$J$6:$J$505,"&gt;0"))</f>
        <v/>
      </c>
      <c r="D190" s="9">
        <f>IF($A190="","",SUMIFS('Отгрузки'!$I$6:$I$505,'Отгрузки'!$C$6:$C$505,$A190,'Отгрузки'!$K$6:$K$505,"0–30"))</f>
        <v/>
      </c>
      <c r="E190" s="9">
        <f>IF($A190="","",SUMIFS('Отгрузки'!$I$6:$I$505,'Отгрузки'!$C$6:$C$505,$A190,'Отгрузки'!$K$6:$K$505,"31–60"))</f>
        <v/>
      </c>
      <c r="F190" s="9">
        <f>IF($A190="","",SUMIFS('Отгрузки'!$I$6:$I$505,'Отгрузки'!$C$6:$C$505,$A190,'Отгрузки'!$K$6:$K$505,"61–90"))</f>
        <v/>
      </c>
      <c r="G190" s="9">
        <f>IF($A190="","",SUMIFS('Отгрузки'!$I$6:$I$505,'Отгрузки'!$C$6:$C$505,$A190,'Отгрузки'!$K$6:$K$505,"90+"))</f>
        <v/>
      </c>
      <c r="H190" s="9">
        <f>IF($A190="","",SUMIFS('Оплаты'!$D$6:$D$505,'Оплаты'!$B$6:$B$505,$A190,'Оплаты'!$C$6:$C$505,""))</f>
        <v/>
      </c>
      <c r="I190" s="9">
        <f>IF(OR($A190="",'Клиенты'!$D176=""),"",'Клиенты'!$D176)</f>
        <v/>
      </c>
      <c r="J190" s="9">
        <f>IF(OR($A190="",$I190=""),"",MAX(0,$B190-$H190-$I190))</f>
        <v/>
      </c>
      <c r="K190" s="8">
        <f>IF(OR($A190="",'Клиенты'!$E176=""),"",'Клиенты'!$E176)</f>
        <v/>
      </c>
    </row>
    <row r="191">
      <c r="A191" s="8">
        <f>IF('Клиенты'!$A177="","",'Клиенты'!$A177)</f>
        <v/>
      </c>
      <c r="B191" s="9">
        <f>IF($A191="","",SUMIFS('Отгрузки'!$I$6:$I$505,'Отгрузки'!$C$6:$C$505,$A191,'Отгрузки'!$I$6:$I$505,"&gt;0"))</f>
        <v/>
      </c>
      <c r="C191" s="9">
        <f>IF($A191="","",SUMIFS('Отгрузки'!$I$6:$I$505,'Отгрузки'!$C$6:$C$505,$A191,'Отгрузки'!$J$6:$J$505,"&gt;0"))</f>
        <v/>
      </c>
      <c r="D191" s="9">
        <f>IF($A191="","",SUMIFS('Отгрузки'!$I$6:$I$505,'Отгрузки'!$C$6:$C$505,$A191,'Отгрузки'!$K$6:$K$505,"0–30"))</f>
        <v/>
      </c>
      <c r="E191" s="9">
        <f>IF($A191="","",SUMIFS('Отгрузки'!$I$6:$I$505,'Отгрузки'!$C$6:$C$505,$A191,'Отгрузки'!$K$6:$K$505,"31–60"))</f>
        <v/>
      </c>
      <c r="F191" s="9">
        <f>IF($A191="","",SUMIFS('Отгрузки'!$I$6:$I$505,'Отгрузки'!$C$6:$C$505,$A191,'Отгрузки'!$K$6:$K$505,"61–90"))</f>
        <v/>
      </c>
      <c r="G191" s="9">
        <f>IF($A191="","",SUMIFS('Отгрузки'!$I$6:$I$505,'Отгрузки'!$C$6:$C$505,$A191,'Отгрузки'!$K$6:$K$505,"90+"))</f>
        <v/>
      </c>
      <c r="H191" s="9">
        <f>IF($A191="","",SUMIFS('Оплаты'!$D$6:$D$505,'Оплаты'!$B$6:$B$505,$A191,'Оплаты'!$C$6:$C$505,""))</f>
        <v/>
      </c>
      <c r="I191" s="9">
        <f>IF(OR($A191="",'Клиенты'!$D177=""),"",'Клиенты'!$D177)</f>
        <v/>
      </c>
      <c r="J191" s="9">
        <f>IF(OR($A191="",$I191=""),"",MAX(0,$B191-$H191-$I191))</f>
        <v/>
      </c>
      <c r="K191" s="8">
        <f>IF(OR($A191="",'Клиенты'!$E177=""),"",'Клиенты'!$E177)</f>
        <v/>
      </c>
    </row>
    <row r="192">
      <c r="A192" s="8">
        <f>IF('Клиенты'!$A178="","",'Клиенты'!$A178)</f>
        <v/>
      </c>
      <c r="B192" s="9">
        <f>IF($A192="","",SUMIFS('Отгрузки'!$I$6:$I$505,'Отгрузки'!$C$6:$C$505,$A192,'Отгрузки'!$I$6:$I$505,"&gt;0"))</f>
        <v/>
      </c>
      <c r="C192" s="9">
        <f>IF($A192="","",SUMIFS('Отгрузки'!$I$6:$I$505,'Отгрузки'!$C$6:$C$505,$A192,'Отгрузки'!$J$6:$J$505,"&gt;0"))</f>
        <v/>
      </c>
      <c r="D192" s="9">
        <f>IF($A192="","",SUMIFS('Отгрузки'!$I$6:$I$505,'Отгрузки'!$C$6:$C$505,$A192,'Отгрузки'!$K$6:$K$505,"0–30"))</f>
        <v/>
      </c>
      <c r="E192" s="9">
        <f>IF($A192="","",SUMIFS('Отгрузки'!$I$6:$I$505,'Отгрузки'!$C$6:$C$505,$A192,'Отгрузки'!$K$6:$K$505,"31–60"))</f>
        <v/>
      </c>
      <c r="F192" s="9">
        <f>IF($A192="","",SUMIFS('Отгрузки'!$I$6:$I$505,'Отгрузки'!$C$6:$C$505,$A192,'Отгрузки'!$K$6:$K$505,"61–90"))</f>
        <v/>
      </c>
      <c r="G192" s="9">
        <f>IF($A192="","",SUMIFS('Отгрузки'!$I$6:$I$505,'Отгрузки'!$C$6:$C$505,$A192,'Отгрузки'!$K$6:$K$505,"90+"))</f>
        <v/>
      </c>
      <c r="H192" s="9">
        <f>IF($A192="","",SUMIFS('Оплаты'!$D$6:$D$505,'Оплаты'!$B$6:$B$505,$A192,'Оплаты'!$C$6:$C$505,""))</f>
        <v/>
      </c>
      <c r="I192" s="9">
        <f>IF(OR($A192="",'Клиенты'!$D178=""),"",'Клиенты'!$D178)</f>
        <v/>
      </c>
      <c r="J192" s="9">
        <f>IF(OR($A192="",$I192=""),"",MAX(0,$B192-$H192-$I192))</f>
        <v/>
      </c>
      <c r="K192" s="8">
        <f>IF(OR($A192="",'Клиенты'!$E178=""),"",'Клиенты'!$E178)</f>
        <v/>
      </c>
    </row>
    <row r="193">
      <c r="A193" s="8">
        <f>IF('Клиенты'!$A179="","",'Клиенты'!$A179)</f>
        <v/>
      </c>
      <c r="B193" s="9">
        <f>IF($A193="","",SUMIFS('Отгрузки'!$I$6:$I$505,'Отгрузки'!$C$6:$C$505,$A193,'Отгрузки'!$I$6:$I$505,"&gt;0"))</f>
        <v/>
      </c>
      <c r="C193" s="9">
        <f>IF($A193="","",SUMIFS('Отгрузки'!$I$6:$I$505,'Отгрузки'!$C$6:$C$505,$A193,'Отгрузки'!$J$6:$J$505,"&gt;0"))</f>
        <v/>
      </c>
      <c r="D193" s="9">
        <f>IF($A193="","",SUMIFS('Отгрузки'!$I$6:$I$505,'Отгрузки'!$C$6:$C$505,$A193,'Отгрузки'!$K$6:$K$505,"0–30"))</f>
        <v/>
      </c>
      <c r="E193" s="9">
        <f>IF($A193="","",SUMIFS('Отгрузки'!$I$6:$I$505,'Отгрузки'!$C$6:$C$505,$A193,'Отгрузки'!$K$6:$K$505,"31–60"))</f>
        <v/>
      </c>
      <c r="F193" s="9">
        <f>IF($A193="","",SUMIFS('Отгрузки'!$I$6:$I$505,'Отгрузки'!$C$6:$C$505,$A193,'Отгрузки'!$K$6:$K$505,"61–90"))</f>
        <v/>
      </c>
      <c r="G193" s="9">
        <f>IF($A193="","",SUMIFS('Отгрузки'!$I$6:$I$505,'Отгрузки'!$C$6:$C$505,$A193,'Отгрузки'!$K$6:$K$505,"90+"))</f>
        <v/>
      </c>
      <c r="H193" s="9">
        <f>IF($A193="","",SUMIFS('Оплаты'!$D$6:$D$505,'Оплаты'!$B$6:$B$505,$A193,'Оплаты'!$C$6:$C$505,""))</f>
        <v/>
      </c>
      <c r="I193" s="9">
        <f>IF(OR($A193="",'Клиенты'!$D179=""),"",'Клиенты'!$D179)</f>
        <v/>
      </c>
      <c r="J193" s="9">
        <f>IF(OR($A193="",$I193=""),"",MAX(0,$B193-$H193-$I193))</f>
        <v/>
      </c>
      <c r="K193" s="8">
        <f>IF(OR($A193="",'Клиенты'!$E179=""),"",'Клиенты'!$E179)</f>
        <v/>
      </c>
    </row>
    <row r="194">
      <c r="A194" s="8">
        <f>IF('Клиенты'!$A180="","",'Клиенты'!$A180)</f>
        <v/>
      </c>
      <c r="B194" s="9">
        <f>IF($A194="","",SUMIFS('Отгрузки'!$I$6:$I$505,'Отгрузки'!$C$6:$C$505,$A194,'Отгрузки'!$I$6:$I$505,"&gt;0"))</f>
        <v/>
      </c>
      <c r="C194" s="9">
        <f>IF($A194="","",SUMIFS('Отгрузки'!$I$6:$I$505,'Отгрузки'!$C$6:$C$505,$A194,'Отгрузки'!$J$6:$J$505,"&gt;0"))</f>
        <v/>
      </c>
      <c r="D194" s="9">
        <f>IF($A194="","",SUMIFS('Отгрузки'!$I$6:$I$505,'Отгрузки'!$C$6:$C$505,$A194,'Отгрузки'!$K$6:$K$505,"0–30"))</f>
        <v/>
      </c>
      <c r="E194" s="9">
        <f>IF($A194="","",SUMIFS('Отгрузки'!$I$6:$I$505,'Отгрузки'!$C$6:$C$505,$A194,'Отгрузки'!$K$6:$K$505,"31–60"))</f>
        <v/>
      </c>
      <c r="F194" s="9">
        <f>IF($A194="","",SUMIFS('Отгрузки'!$I$6:$I$505,'Отгрузки'!$C$6:$C$505,$A194,'Отгрузки'!$K$6:$K$505,"61–90"))</f>
        <v/>
      </c>
      <c r="G194" s="9">
        <f>IF($A194="","",SUMIFS('Отгрузки'!$I$6:$I$505,'Отгрузки'!$C$6:$C$505,$A194,'Отгрузки'!$K$6:$K$505,"90+"))</f>
        <v/>
      </c>
      <c r="H194" s="9">
        <f>IF($A194="","",SUMIFS('Оплаты'!$D$6:$D$505,'Оплаты'!$B$6:$B$505,$A194,'Оплаты'!$C$6:$C$505,""))</f>
        <v/>
      </c>
      <c r="I194" s="9">
        <f>IF(OR($A194="",'Клиенты'!$D180=""),"",'Клиенты'!$D180)</f>
        <v/>
      </c>
      <c r="J194" s="9">
        <f>IF(OR($A194="",$I194=""),"",MAX(0,$B194-$H194-$I194))</f>
        <v/>
      </c>
      <c r="K194" s="8">
        <f>IF(OR($A194="",'Клиенты'!$E180=""),"",'Клиенты'!$E180)</f>
        <v/>
      </c>
    </row>
    <row r="195">
      <c r="A195" s="8">
        <f>IF('Клиенты'!$A181="","",'Клиенты'!$A181)</f>
        <v/>
      </c>
      <c r="B195" s="9">
        <f>IF($A195="","",SUMIFS('Отгрузки'!$I$6:$I$505,'Отгрузки'!$C$6:$C$505,$A195,'Отгрузки'!$I$6:$I$505,"&gt;0"))</f>
        <v/>
      </c>
      <c r="C195" s="9">
        <f>IF($A195="","",SUMIFS('Отгрузки'!$I$6:$I$505,'Отгрузки'!$C$6:$C$505,$A195,'Отгрузки'!$J$6:$J$505,"&gt;0"))</f>
        <v/>
      </c>
      <c r="D195" s="9">
        <f>IF($A195="","",SUMIFS('Отгрузки'!$I$6:$I$505,'Отгрузки'!$C$6:$C$505,$A195,'Отгрузки'!$K$6:$K$505,"0–30"))</f>
        <v/>
      </c>
      <c r="E195" s="9">
        <f>IF($A195="","",SUMIFS('Отгрузки'!$I$6:$I$505,'Отгрузки'!$C$6:$C$505,$A195,'Отгрузки'!$K$6:$K$505,"31–60"))</f>
        <v/>
      </c>
      <c r="F195" s="9">
        <f>IF($A195="","",SUMIFS('Отгрузки'!$I$6:$I$505,'Отгрузки'!$C$6:$C$505,$A195,'Отгрузки'!$K$6:$K$505,"61–90"))</f>
        <v/>
      </c>
      <c r="G195" s="9">
        <f>IF($A195="","",SUMIFS('Отгрузки'!$I$6:$I$505,'Отгрузки'!$C$6:$C$505,$A195,'Отгрузки'!$K$6:$K$505,"90+"))</f>
        <v/>
      </c>
      <c r="H195" s="9">
        <f>IF($A195="","",SUMIFS('Оплаты'!$D$6:$D$505,'Оплаты'!$B$6:$B$505,$A195,'Оплаты'!$C$6:$C$505,""))</f>
        <v/>
      </c>
      <c r="I195" s="9">
        <f>IF(OR($A195="",'Клиенты'!$D181=""),"",'Клиенты'!$D181)</f>
        <v/>
      </c>
      <c r="J195" s="9">
        <f>IF(OR($A195="",$I195=""),"",MAX(0,$B195-$H195-$I195))</f>
        <v/>
      </c>
      <c r="K195" s="8">
        <f>IF(OR($A195="",'Клиенты'!$E181=""),"",'Клиенты'!$E181)</f>
        <v/>
      </c>
    </row>
    <row r="196">
      <c r="A196" s="8">
        <f>IF('Клиенты'!$A182="","",'Клиенты'!$A182)</f>
        <v/>
      </c>
      <c r="B196" s="9">
        <f>IF($A196="","",SUMIFS('Отгрузки'!$I$6:$I$505,'Отгрузки'!$C$6:$C$505,$A196,'Отгрузки'!$I$6:$I$505,"&gt;0"))</f>
        <v/>
      </c>
      <c r="C196" s="9">
        <f>IF($A196="","",SUMIFS('Отгрузки'!$I$6:$I$505,'Отгрузки'!$C$6:$C$505,$A196,'Отгрузки'!$J$6:$J$505,"&gt;0"))</f>
        <v/>
      </c>
      <c r="D196" s="9">
        <f>IF($A196="","",SUMIFS('Отгрузки'!$I$6:$I$505,'Отгрузки'!$C$6:$C$505,$A196,'Отгрузки'!$K$6:$K$505,"0–30"))</f>
        <v/>
      </c>
      <c r="E196" s="9">
        <f>IF($A196="","",SUMIFS('Отгрузки'!$I$6:$I$505,'Отгрузки'!$C$6:$C$505,$A196,'Отгрузки'!$K$6:$K$505,"31–60"))</f>
        <v/>
      </c>
      <c r="F196" s="9">
        <f>IF($A196="","",SUMIFS('Отгрузки'!$I$6:$I$505,'Отгрузки'!$C$6:$C$505,$A196,'Отгрузки'!$K$6:$K$505,"61–90"))</f>
        <v/>
      </c>
      <c r="G196" s="9">
        <f>IF($A196="","",SUMIFS('Отгрузки'!$I$6:$I$505,'Отгрузки'!$C$6:$C$505,$A196,'Отгрузки'!$K$6:$K$505,"90+"))</f>
        <v/>
      </c>
      <c r="H196" s="9">
        <f>IF($A196="","",SUMIFS('Оплаты'!$D$6:$D$505,'Оплаты'!$B$6:$B$505,$A196,'Оплаты'!$C$6:$C$505,""))</f>
        <v/>
      </c>
      <c r="I196" s="9">
        <f>IF(OR($A196="",'Клиенты'!$D182=""),"",'Клиенты'!$D182)</f>
        <v/>
      </c>
      <c r="J196" s="9">
        <f>IF(OR($A196="",$I196=""),"",MAX(0,$B196-$H196-$I196))</f>
        <v/>
      </c>
      <c r="K196" s="8">
        <f>IF(OR($A196="",'Клиенты'!$E182=""),"",'Клиенты'!$E182)</f>
        <v/>
      </c>
    </row>
    <row r="197">
      <c r="A197" s="8">
        <f>IF('Клиенты'!$A183="","",'Клиенты'!$A183)</f>
        <v/>
      </c>
      <c r="B197" s="9">
        <f>IF($A197="","",SUMIFS('Отгрузки'!$I$6:$I$505,'Отгрузки'!$C$6:$C$505,$A197,'Отгрузки'!$I$6:$I$505,"&gt;0"))</f>
        <v/>
      </c>
      <c r="C197" s="9">
        <f>IF($A197="","",SUMIFS('Отгрузки'!$I$6:$I$505,'Отгрузки'!$C$6:$C$505,$A197,'Отгрузки'!$J$6:$J$505,"&gt;0"))</f>
        <v/>
      </c>
      <c r="D197" s="9">
        <f>IF($A197="","",SUMIFS('Отгрузки'!$I$6:$I$505,'Отгрузки'!$C$6:$C$505,$A197,'Отгрузки'!$K$6:$K$505,"0–30"))</f>
        <v/>
      </c>
      <c r="E197" s="9">
        <f>IF($A197="","",SUMIFS('Отгрузки'!$I$6:$I$505,'Отгрузки'!$C$6:$C$505,$A197,'Отгрузки'!$K$6:$K$505,"31–60"))</f>
        <v/>
      </c>
      <c r="F197" s="9">
        <f>IF($A197="","",SUMIFS('Отгрузки'!$I$6:$I$505,'Отгрузки'!$C$6:$C$505,$A197,'Отгрузки'!$K$6:$K$505,"61–90"))</f>
        <v/>
      </c>
      <c r="G197" s="9">
        <f>IF($A197="","",SUMIFS('Отгрузки'!$I$6:$I$505,'Отгрузки'!$C$6:$C$505,$A197,'Отгрузки'!$K$6:$K$505,"90+"))</f>
        <v/>
      </c>
      <c r="H197" s="9">
        <f>IF($A197="","",SUMIFS('Оплаты'!$D$6:$D$505,'Оплаты'!$B$6:$B$505,$A197,'Оплаты'!$C$6:$C$505,""))</f>
        <v/>
      </c>
      <c r="I197" s="9">
        <f>IF(OR($A197="",'Клиенты'!$D183=""),"",'Клиенты'!$D183)</f>
        <v/>
      </c>
      <c r="J197" s="9">
        <f>IF(OR($A197="",$I197=""),"",MAX(0,$B197-$H197-$I197))</f>
        <v/>
      </c>
      <c r="K197" s="8">
        <f>IF(OR($A197="",'Клиенты'!$E183=""),"",'Клиенты'!$E183)</f>
        <v/>
      </c>
    </row>
    <row r="198">
      <c r="A198" s="8">
        <f>IF('Клиенты'!$A184="","",'Клиенты'!$A184)</f>
        <v/>
      </c>
      <c r="B198" s="9">
        <f>IF($A198="","",SUMIFS('Отгрузки'!$I$6:$I$505,'Отгрузки'!$C$6:$C$505,$A198,'Отгрузки'!$I$6:$I$505,"&gt;0"))</f>
        <v/>
      </c>
      <c r="C198" s="9">
        <f>IF($A198="","",SUMIFS('Отгрузки'!$I$6:$I$505,'Отгрузки'!$C$6:$C$505,$A198,'Отгрузки'!$J$6:$J$505,"&gt;0"))</f>
        <v/>
      </c>
      <c r="D198" s="9">
        <f>IF($A198="","",SUMIFS('Отгрузки'!$I$6:$I$505,'Отгрузки'!$C$6:$C$505,$A198,'Отгрузки'!$K$6:$K$505,"0–30"))</f>
        <v/>
      </c>
      <c r="E198" s="9">
        <f>IF($A198="","",SUMIFS('Отгрузки'!$I$6:$I$505,'Отгрузки'!$C$6:$C$505,$A198,'Отгрузки'!$K$6:$K$505,"31–60"))</f>
        <v/>
      </c>
      <c r="F198" s="9">
        <f>IF($A198="","",SUMIFS('Отгрузки'!$I$6:$I$505,'Отгрузки'!$C$6:$C$505,$A198,'Отгрузки'!$K$6:$K$505,"61–90"))</f>
        <v/>
      </c>
      <c r="G198" s="9">
        <f>IF($A198="","",SUMIFS('Отгрузки'!$I$6:$I$505,'Отгрузки'!$C$6:$C$505,$A198,'Отгрузки'!$K$6:$K$505,"90+"))</f>
        <v/>
      </c>
      <c r="H198" s="9">
        <f>IF($A198="","",SUMIFS('Оплаты'!$D$6:$D$505,'Оплаты'!$B$6:$B$505,$A198,'Оплаты'!$C$6:$C$505,""))</f>
        <v/>
      </c>
      <c r="I198" s="9">
        <f>IF(OR($A198="",'Клиенты'!$D184=""),"",'Клиенты'!$D184)</f>
        <v/>
      </c>
      <c r="J198" s="9">
        <f>IF(OR($A198="",$I198=""),"",MAX(0,$B198-$H198-$I198))</f>
        <v/>
      </c>
      <c r="K198" s="8">
        <f>IF(OR($A198="",'Клиенты'!$E184=""),"",'Клиенты'!$E184)</f>
        <v/>
      </c>
    </row>
    <row r="199">
      <c r="A199" s="8">
        <f>IF('Клиенты'!$A185="","",'Клиенты'!$A185)</f>
        <v/>
      </c>
      <c r="B199" s="9">
        <f>IF($A199="","",SUMIFS('Отгрузки'!$I$6:$I$505,'Отгрузки'!$C$6:$C$505,$A199,'Отгрузки'!$I$6:$I$505,"&gt;0"))</f>
        <v/>
      </c>
      <c r="C199" s="9">
        <f>IF($A199="","",SUMIFS('Отгрузки'!$I$6:$I$505,'Отгрузки'!$C$6:$C$505,$A199,'Отгрузки'!$J$6:$J$505,"&gt;0"))</f>
        <v/>
      </c>
      <c r="D199" s="9">
        <f>IF($A199="","",SUMIFS('Отгрузки'!$I$6:$I$505,'Отгрузки'!$C$6:$C$505,$A199,'Отгрузки'!$K$6:$K$505,"0–30"))</f>
        <v/>
      </c>
      <c r="E199" s="9">
        <f>IF($A199="","",SUMIFS('Отгрузки'!$I$6:$I$505,'Отгрузки'!$C$6:$C$505,$A199,'Отгрузки'!$K$6:$K$505,"31–60"))</f>
        <v/>
      </c>
      <c r="F199" s="9">
        <f>IF($A199="","",SUMIFS('Отгрузки'!$I$6:$I$505,'Отгрузки'!$C$6:$C$505,$A199,'Отгрузки'!$K$6:$K$505,"61–90"))</f>
        <v/>
      </c>
      <c r="G199" s="9">
        <f>IF($A199="","",SUMIFS('Отгрузки'!$I$6:$I$505,'Отгрузки'!$C$6:$C$505,$A199,'Отгрузки'!$K$6:$K$505,"90+"))</f>
        <v/>
      </c>
      <c r="H199" s="9">
        <f>IF($A199="","",SUMIFS('Оплаты'!$D$6:$D$505,'Оплаты'!$B$6:$B$505,$A199,'Оплаты'!$C$6:$C$505,""))</f>
        <v/>
      </c>
      <c r="I199" s="9">
        <f>IF(OR($A199="",'Клиенты'!$D185=""),"",'Клиенты'!$D185)</f>
        <v/>
      </c>
      <c r="J199" s="9">
        <f>IF(OR($A199="",$I199=""),"",MAX(0,$B199-$H199-$I199))</f>
        <v/>
      </c>
      <c r="K199" s="8">
        <f>IF(OR($A199="",'Клиенты'!$E185=""),"",'Клиенты'!$E185)</f>
        <v/>
      </c>
    </row>
    <row r="200">
      <c r="A200" s="8">
        <f>IF('Клиенты'!$A186="","",'Клиенты'!$A186)</f>
        <v/>
      </c>
      <c r="B200" s="9">
        <f>IF($A200="","",SUMIFS('Отгрузки'!$I$6:$I$505,'Отгрузки'!$C$6:$C$505,$A200,'Отгрузки'!$I$6:$I$505,"&gt;0"))</f>
        <v/>
      </c>
      <c r="C200" s="9">
        <f>IF($A200="","",SUMIFS('Отгрузки'!$I$6:$I$505,'Отгрузки'!$C$6:$C$505,$A200,'Отгрузки'!$J$6:$J$505,"&gt;0"))</f>
        <v/>
      </c>
      <c r="D200" s="9">
        <f>IF($A200="","",SUMIFS('Отгрузки'!$I$6:$I$505,'Отгрузки'!$C$6:$C$505,$A200,'Отгрузки'!$K$6:$K$505,"0–30"))</f>
        <v/>
      </c>
      <c r="E200" s="9">
        <f>IF($A200="","",SUMIFS('Отгрузки'!$I$6:$I$505,'Отгрузки'!$C$6:$C$505,$A200,'Отгрузки'!$K$6:$K$505,"31–60"))</f>
        <v/>
      </c>
      <c r="F200" s="9">
        <f>IF($A200="","",SUMIFS('Отгрузки'!$I$6:$I$505,'Отгрузки'!$C$6:$C$505,$A200,'Отгрузки'!$K$6:$K$505,"61–90"))</f>
        <v/>
      </c>
      <c r="G200" s="9">
        <f>IF($A200="","",SUMIFS('Отгрузки'!$I$6:$I$505,'Отгрузки'!$C$6:$C$505,$A200,'Отгрузки'!$K$6:$K$505,"90+"))</f>
        <v/>
      </c>
      <c r="H200" s="9">
        <f>IF($A200="","",SUMIFS('Оплаты'!$D$6:$D$505,'Оплаты'!$B$6:$B$505,$A200,'Оплаты'!$C$6:$C$505,""))</f>
        <v/>
      </c>
      <c r="I200" s="9">
        <f>IF(OR($A200="",'Клиенты'!$D186=""),"",'Клиенты'!$D186)</f>
        <v/>
      </c>
      <c r="J200" s="9">
        <f>IF(OR($A200="",$I200=""),"",MAX(0,$B200-$H200-$I200))</f>
        <v/>
      </c>
      <c r="K200" s="8">
        <f>IF(OR($A200="",'Клиенты'!$E186=""),"",'Клиенты'!$E186)</f>
        <v/>
      </c>
    </row>
    <row r="201">
      <c r="A201" s="8">
        <f>IF('Клиенты'!$A187="","",'Клиенты'!$A187)</f>
        <v/>
      </c>
      <c r="B201" s="9">
        <f>IF($A201="","",SUMIFS('Отгрузки'!$I$6:$I$505,'Отгрузки'!$C$6:$C$505,$A201,'Отгрузки'!$I$6:$I$505,"&gt;0"))</f>
        <v/>
      </c>
      <c r="C201" s="9">
        <f>IF($A201="","",SUMIFS('Отгрузки'!$I$6:$I$505,'Отгрузки'!$C$6:$C$505,$A201,'Отгрузки'!$J$6:$J$505,"&gt;0"))</f>
        <v/>
      </c>
      <c r="D201" s="9">
        <f>IF($A201="","",SUMIFS('Отгрузки'!$I$6:$I$505,'Отгрузки'!$C$6:$C$505,$A201,'Отгрузки'!$K$6:$K$505,"0–30"))</f>
        <v/>
      </c>
      <c r="E201" s="9">
        <f>IF($A201="","",SUMIFS('Отгрузки'!$I$6:$I$505,'Отгрузки'!$C$6:$C$505,$A201,'Отгрузки'!$K$6:$K$505,"31–60"))</f>
        <v/>
      </c>
      <c r="F201" s="9">
        <f>IF($A201="","",SUMIFS('Отгрузки'!$I$6:$I$505,'Отгрузки'!$C$6:$C$505,$A201,'Отгрузки'!$K$6:$K$505,"61–90"))</f>
        <v/>
      </c>
      <c r="G201" s="9">
        <f>IF($A201="","",SUMIFS('Отгрузки'!$I$6:$I$505,'Отгрузки'!$C$6:$C$505,$A201,'Отгрузки'!$K$6:$K$505,"90+"))</f>
        <v/>
      </c>
      <c r="H201" s="9">
        <f>IF($A201="","",SUMIFS('Оплаты'!$D$6:$D$505,'Оплаты'!$B$6:$B$505,$A201,'Оплаты'!$C$6:$C$505,""))</f>
        <v/>
      </c>
      <c r="I201" s="9">
        <f>IF(OR($A201="",'Клиенты'!$D187=""),"",'Клиенты'!$D187)</f>
        <v/>
      </c>
      <c r="J201" s="9">
        <f>IF(OR($A201="",$I201=""),"",MAX(0,$B201-$H201-$I201))</f>
        <v/>
      </c>
      <c r="K201" s="8">
        <f>IF(OR($A201="",'Клиенты'!$E187=""),"",'Клиенты'!$E187)</f>
        <v/>
      </c>
    </row>
    <row r="202">
      <c r="A202" s="8">
        <f>IF('Клиенты'!$A188="","",'Клиенты'!$A188)</f>
        <v/>
      </c>
      <c r="B202" s="9">
        <f>IF($A202="","",SUMIFS('Отгрузки'!$I$6:$I$505,'Отгрузки'!$C$6:$C$505,$A202,'Отгрузки'!$I$6:$I$505,"&gt;0"))</f>
        <v/>
      </c>
      <c r="C202" s="9">
        <f>IF($A202="","",SUMIFS('Отгрузки'!$I$6:$I$505,'Отгрузки'!$C$6:$C$505,$A202,'Отгрузки'!$J$6:$J$505,"&gt;0"))</f>
        <v/>
      </c>
      <c r="D202" s="9">
        <f>IF($A202="","",SUMIFS('Отгрузки'!$I$6:$I$505,'Отгрузки'!$C$6:$C$505,$A202,'Отгрузки'!$K$6:$K$505,"0–30"))</f>
        <v/>
      </c>
      <c r="E202" s="9">
        <f>IF($A202="","",SUMIFS('Отгрузки'!$I$6:$I$505,'Отгрузки'!$C$6:$C$505,$A202,'Отгрузки'!$K$6:$K$505,"31–60"))</f>
        <v/>
      </c>
      <c r="F202" s="9">
        <f>IF($A202="","",SUMIFS('Отгрузки'!$I$6:$I$505,'Отгрузки'!$C$6:$C$505,$A202,'Отгрузки'!$K$6:$K$505,"61–90"))</f>
        <v/>
      </c>
      <c r="G202" s="9">
        <f>IF($A202="","",SUMIFS('Отгрузки'!$I$6:$I$505,'Отгрузки'!$C$6:$C$505,$A202,'Отгрузки'!$K$6:$K$505,"90+"))</f>
        <v/>
      </c>
      <c r="H202" s="9">
        <f>IF($A202="","",SUMIFS('Оплаты'!$D$6:$D$505,'Оплаты'!$B$6:$B$505,$A202,'Оплаты'!$C$6:$C$505,""))</f>
        <v/>
      </c>
      <c r="I202" s="9">
        <f>IF(OR($A202="",'Клиенты'!$D188=""),"",'Клиенты'!$D188)</f>
        <v/>
      </c>
      <c r="J202" s="9">
        <f>IF(OR($A202="",$I202=""),"",MAX(0,$B202-$H202-$I202))</f>
        <v/>
      </c>
      <c r="K202" s="8">
        <f>IF(OR($A202="",'Клиенты'!$E188=""),"",'Клиенты'!$E188)</f>
        <v/>
      </c>
    </row>
    <row r="203">
      <c r="A203" s="8">
        <f>IF('Клиенты'!$A189="","",'Клиенты'!$A189)</f>
        <v/>
      </c>
      <c r="B203" s="9">
        <f>IF($A203="","",SUMIFS('Отгрузки'!$I$6:$I$505,'Отгрузки'!$C$6:$C$505,$A203,'Отгрузки'!$I$6:$I$505,"&gt;0"))</f>
        <v/>
      </c>
      <c r="C203" s="9">
        <f>IF($A203="","",SUMIFS('Отгрузки'!$I$6:$I$505,'Отгрузки'!$C$6:$C$505,$A203,'Отгрузки'!$J$6:$J$505,"&gt;0"))</f>
        <v/>
      </c>
      <c r="D203" s="9">
        <f>IF($A203="","",SUMIFS('Отгрузки'!$I$6:$I$505,'Отгрузки'!$C$6:$C$505,$A203,'Отгрузки'!$K$6:$K$505,"0–30"))</f>
        <v/>
      </c>
      <c r="E203" s="9">
        <f>IF($A203="","",SUMIFS('Отгрузки'!$I$6:$I$505,'Отгрузки'!$C$6:$C$505,$A203,'Отгрузки'!$K$6:$K$505,"31–60"))</f>
        <v/>
      </c>
      <c r="F203" s="9">
        <f>IF($A203="","",SUMIFS('Отгрузки'!$I$6:$I$505,'Отгрузки'!$C$6:$C$505,$A203,'Отгрузки'!$K$6:$K$505,"61–90"))</f>
        <v/>
      </c>
      <c r="G203" s="9">
        <f>IF($A203="","",SUMIFS('Отгрузки'!$I$6:$I$505,'Отгрузки'!$C$6:$C$505,$A203,'Отгрузки'!$K$6:$K$505,"90+"))</f>
        <v/>
      </c>
      <c r="H203" s="9">
        <f>IF($A203="","",SUMIFS('Оплаты'!$D$6:$D$505,'Оплаты'!$B$6:$B$505,$A203,'Оплаты'!$C$6:$C$505,""))</f>
        <v/>
      </c>
      <c r="I203" s="9">
        <f>IF(OR($A203="",'Клиенты'!$D189=""),"",'Клиенты'!$D189)</f>
        <v/>
      </c>
      <c r="J203" s="9">
        <f>IF(OR($A203="",$I203=""),"",MAX(0,$B203-$H203-$I203))</f>
        <v/>
      </c>
      <c r="K203" s="8">
        <f>IF(OR($A203="",'Клиенты'!$E189=""),"",'Клиенты'!$E189)</f>
        <v/>
      </c>
    </row>
    <row r="204">
      <c r="A204" s="8">
        <f>IF('Клиенты'!$A190="","",'Клиенты'!$A190)</f>
        <v/>
      </c>
      <c r="B204" s="9">
        <f>IF($A204="","",SUMIFS('Отгрузки'!$I$6:$I$505,'Отгрузки'!$C$6:$C$505,$A204,'Отгрузки'!$I$6:$I$505,"&gt;0"))</f>
        <v/>
      </c>
      <c r="C204" s="9">
        <f>IF($A204="","",SUMIFS('Отгрузки'!$I$6:$I$505,'Отгрузки'!$C$6:$C$505,$A204,'Отгрузки'!$J$6:$J$505,"&gt;0"))</f>
        <v/>
      </c>
      <c r="D204" s="9">
        <f>IF($A204="","",SUMIFS('Отгрузки'!$I$6:$I$505,'Отгрузки'!$C$6:$C$505,$A204,'Отгрузки'!$K$6:$K$505,"0–30"))</f>
        <v/>
      </c>
      <c r="E204" s="9">
        <f>IF($A204="","",SUMIFS('Отгрузки'!$I$6:$I$505,'Отгрузки'!$C$6:$C$505,$A204,'Отгрузки'!$K$6:$K$505,"31–60"))</f>
        <v/>
      </c>
      <c r="F204" s="9">
        <f>IF($A204="","",SUMIFS('Отгрузки'!$I$6:$I$505,'Отгрузки'!$C$6:$C$505,$A204,'Отгрузки'!$K$6:$K$505,"61–90"))</f>
        <v/>
      </c>
      <c r="G204" s="9">
        <f>IF($A204="","",SUMIFS('Отгрузки'!$I$6:$I$505,'Отгрузки'!$C$6:$C$505,$A204,'Отгрузки'!$K$6:$K$505,"90+"))</f>
        <v/>
      </c>
      <c r="H204" s="9">
        <f>IF($A204="","",SUMIFS('Оплаты'!$D$6:$D$505,'Оплаты'!$B$6:$B$505,$A204,'Оплаты'!$C$6:$C$505,""))</f>
        <v/>
      </c>
      <c r="I204" s="9">
        <f>IF(OR($A204="",'Клиенты'!$D190=""),"",'Клиенты'!$D190)</f>
        <v/>
      </c>
      <c r="J204" s="9">
        <f>IF(OR($A204="",$I204=""),"",MAX(0,$B204-$H204-$I204))</f>
        <v/>
      </c>
      <c r="K204" s="8">
        <f>IF(OR($A204="",'Клиенты'!$E190=""),"",'Клиенты'!$E190)</f>
        <v/>
      </c>
    </row>
    <row r="205">
      <c r="A205" s="8">
        <f>IF('Клиенты'!$A191="","",'Клиенты'!$A191)</f>
        <v/>
      </c>
      <c r="B205" s="9">
        <f>IF($A205="","",SUMIFS('Отгрузки'!$I$6:$I$505,'Отгрузки'!$C$6:$C$505,$A205,'Отгрузки'!$I$6:$I$505,"&gt;0"))</f>
        <v/>
      </c>
      <c r="C205" s="9">
        <f>IF($A205="","",SUMIFS('Отгрузки'!$I$6:$I$505,'Отгрузки'!$C$6:$C$505,$A205,'Отгрузки'!$J$6:$J$505,"&gt;0"))</f>
        <v/>
      </c>
      <c r="D205" s="9">
        <f>IF($A205="","",SUMIFS('Отгрузки'!$I$6:$I$505,'Отгрузки'!$C$6:$C$505,$A205,'Отгрузки'!$K$6:$K$505,"0–30"))</f>
        <v/>
      </c>
      <c r="E205" s="9">
        <f>IF($A205="","",SUMIFS('Отгрузки'!$I$6:$I$505,'Отгрузки'!$C$6:$C$505,$A205,'Отгрузки'!$K$6:$K$505,"31–60"))</f>
        <v/>
      </c>
      <c r="F205" s="9">
        <f>IF($A205="","",SUMIFS('Отгрузки'!$I$6:$I$505,'Отгрузки'!$C$6:$C$505,$A205,'Отгрузки'!$K$6:$K$505,"61–90"))</f>
        <v/>
      </c>
      <c r="G205" s="9">
        <f>IF($A205="","",SUMIFS('Отгрузки'!$I$6:$I$505,'Отгрузки'!$C$6:$C$505,$A205,'Отгрузки'!$K$6:$K$505,"90+"))</f>
        <v/>
      </c>
      <c r="H205" s="9">
        <f>IF($A205="","",SUMIFS('Оплаты'!$D$6:$D$505,'Оплаты'!$B$6:$B$505,$A205,'Оплаты'!$C$6:$C$505,""))</f>
        <v/>
      </c>
      <c r="I205" s="9">
        <f>IF(OR($A205="",'Клиенты'!$D191=""),"",'Клиенты'!$D191)</f>
        <v/>
      </c>
      <c r="J205" s="9">
        <f>IF(OR($A205="",$I205=""),"",MAX(0,$B205-$H205-$I205))</f>
        <v/>
      </c>
      <c r="K205" s="8">
        <f>IF(OR($A205="",'Клиенты'!$E191=""),"",'Клиенты'!$E191)</f>
        <v/>
      </c>
    </row>
    <row r="206">
      <c r="A206" s="8">
        <f>IF('Клиенты'!$A192="","",'Клиенты'!$A192)</f>
        <v/>
      </c>
      <c r="B206" s="9">
        <f>IF($A206="","",SUMIFS('Отгрузки'!$I$6:$I$505,'Отгрузки'!$C$6:$C$505,$A206,'Отгрузки'!$I$6:$I$505,"&gt;0"))</f>
        <v/>
      </c>
      <c r="C206" s="9">
        <f>IF($A206="","",SUMIFS('Отгрузки'!$I$6:$I$505,'Отгрузки'!$C$6:$C$505,$A206,'Отгрузки'!$J$6:$J$505,"&gt;0"))</f>
        <v/>
      </c>
      <c r="D206" s="9">
        <f>IF($A206="","",SUMIFS('Отгрузки'!$I$6:$I$505,'Отгрузки'!$C$6:$C$505,$A206,'Отгрузки'!$K$6:$K$505,"0–30"))</f>
        <v/>
      </c>
      <c r="E206" s="9">
        <f>IF($A206="","",SUMIFS('Отгрузки'!$I$6:$I$505,'Отгрузки'!$C$6:$C$505,$A206,'Отгрузки'!$K$6:$K$505,"31–60"))</f>
        <v/>
      </c>
      <c r="F206" s="9">
        <f>IF($A206="","",SUMIFS('Отгрузки'!$I$6:$I$505,'Отгрузки'!$C$6:$C$505,$A206,'Отгрузки'!$K$6:$K$505,"61–90"))</f>
        <v/>
      </c>
      <c r="G206" s="9">
        <f>IF($A206="","",SUMIFS('Отгрузки'!$I$6:$I$505,'Отгрузки'!$C$6:$C$505,$A206,'Отгрузки'!$K$6:$K$505,"90+"))</f>
        <v/>
      </c>
      <c r="H206" s="9">
        <f>IF($A206="","",SUMIFS('Оплаты'!$D$6:$D$505,'Оплаты'!$B$6:$B$505,$A206,'Оплаты'!$C$6:$C$505,""))</f>
        <v/>
      </c>
      <c r="I206" s="9">
        <f>IF(OR($A206="",'Клиенты'!$D192=""),"",'Клиенты'!$D192)</f>
        <v/>
      </c>
      <c r="J206" s="9">
        <f>IF(OR($A206="",$I206=""),"",MAX(0,$B206-$H206-$I206))</f>
        <v/>
      </c>
      <c r="K206" s="8">
        <f>IF(OR($A206="",'Клиенты'!$E192=""),"",'Клиенты'!$E192)</f>
        <v/>
      </c>
    </row>
    <row r="207">
      <c r="A207" s="8">
        <f>IF('Клиенты'!$A193="","",'Клиенты'!$A193)</f>
        <v/>
      </c>
      <c r="B207" s="9">
        <f>IF($A207="","",SUMIFS('Отгрузки'!$I$6:$I$505,'Отгрузки'!$C$6:$C$505,$A207,'Отгрузки'!$I$6:$I$505,"&gt;0"))</f>
        <v/>
      </c>
      <c r="C207" s="9">
        <f>IF($A207="","",SUMIFS('Отгрузки'!$I$6:$I$505,'Отгрузки'!$C$6:$C$505,$A207,'Отгрузки'!$J$6:$J$505,"&gt;0"))</f>
        <v/>
      </c>
      <c r="D207" s="9">
        <f>IF($A207="","",SUMIFS('Отгрузки'!$I$6:$I$505,'Отгрузки'!$C$6:$C$505,$A207,'Отгрузки'!$K$6:$K$505,"0–30"))</f>
        <v/>
      </c>
      <c r="E207" s="9">
        <f>IF($A207="","",SUMIFS('Отгрузки'!$I$6:$I$505,'Отгрузки'!$C$6:$C$505,$A207,'Отгрузки'!$K$6:$K$505,"31–60"))</f>
        <v/>
      </c>
      <c r="F207" s="9">
        <f>IF($A207="","",SUMIFS('Отгрузки'!$I$6:$I$505,'Отгрузки'!$C$6:$C$505,$A207,'Отгрузки'!$K$6:$K$505,"61–90"))</f>
        <v/>
      </c>
      <c r="G207" s="9">
        <f>IF($A207="","",SUMIFS('Отгрузки'!$I$6:$I$505,'Отгрузки'!$C$6:$C$505,$A207,'Отгрузки'!$K$6:$K$505,"90+"))</f>
        <v/>
      </c>
      <c r="H207" s="9">
        <f>IF($A207="","",SUMIFS('Оплаты'!$D$6:$D$505,'Оплаты'!$B$6:$B$505,$A207,'Оплаты'!$C$6:$C$505,""))</f>
        <v/>
      </c>
      <c r="I207" s="9">
        <f>IF(OR($A207="",'Клиенты'!$D193=""),"",'Клиенты'!$D193)</f>
        <v/>
      </c>
      <c r="J207" s="9">
        <f>IF(OR($A207="",$I207=""),"",MAX(0,$B207-$H207-$I207))</f>
        <v/>
      </c>
      <c r="K207" s="8">
        <f>IF(OR($A207="",'Клиенты'!$E193=""),"",'Клиенты'!$E193)</f>
        <v/>
      </c>
    </row>
    <row r="208">
      <c r="A208" s="8">
        <f>IF('Клиенты'!$A194="","",'Клиенты'!$A194)</f>
        <v/>
      </c>
      <c r="B208" s="9">
        <f>IF($A208="","",SUMIFS('Отгрузки'!$I$6:$I$505,'Отгрузки'!$C$6:$C$505,$A208,'Отгрузки'!$I$6:$I$505,"&gt;0"))</f>
        <v/>
      </c>
      <c r="C208" s="9">
        <f>IF($A208="","",SUMIFS('Отгрузки'!$I$6:$I$505,'Отгрузки'!$C$6:$C$505,$A208,'Отгрузки'!$J$6:$J$505,"&gt;0"))</f>
        <v/>
      </c>
      <c r="D208" s="9">
        <f>IF($A208="","",SUMIFS('Отгрузки'!$I$6:$I$505,'Отгрузки'!$C$6:$C$505,$A208,'Отгрузки'!$K$6:$K$505,"0–30"))</f>
        <v/>
      </c>
      <c r="E208" s="9">
        <f>IF($A208="","",SUMIFS('Отгрузки'!$I$6:$I$505,'Отгрузки'!$C$6:$C$505,$A208,'Отгрузки'!$K$6:$K$505,"31–60"))</f>
        <v/>
      </c>
      <c r="F208" s="9">
        <f>IF($A208="","",SUMIFS('Отгрузки'!$I$6:$I$505,'Отгрузки'!$C$6:$C$505,$A208,'Отгрузки'!$K$6:$K$505,"61–90"))</f>
        <v/>
      </c>
      <c r="G208" s="9">
        <f>IF($A208="","",SUMIFS('Отгрузки'!$I$6:$I$505,'Отгрузки'!$C$6:$C$505,$A208,'Отгрузки'!$K$6:$K$505,"90+"))</f>
        <v/>
      </c>
      <c r="H208" s="9">
        <f>IF($A208="","",SUMIFS('Оплаты'!$D$6:$D$505,'Оплаты'!$B$6:$B$505,$A208,'Оплаты'!$C$6:$C$505,""))</f>
        <v/>
      </c>
      <c r="I208" s="9">
        <f>IF(OR($A208="",'Клиенты'!$D194=""),"",'Клиенты'!$D194)</f>
        <v/>
      </c>
      <c r="J208" s="9">
        <f>IF(OR($A208="",$I208=""),"",MAX(0,$B208-$H208-$I208))</f>
        <v/>
      </c>
      <c r="K208" s="8">
        <f>IF(OR($A208="",'Клиенты'!$E194=""),"",'Клиенты'!$E194)</f>
        <v/>
      </c>
    </row>
    <row r="209">
      <c r="A209" s="8">
        <f>IF('Клиенты'!$A195="","",'Клиенты'!$A195)</f>
        <v/>
      </c>
      <c r="B209" s="9">
        <f>IF($A209="","",SUMIFS('Отгрузки'!$I$6:$I$505,'Отгрузки'!$C$6:$C$505,$A209,'Отгрузки'!$I$6:$I$505,"&gt;0"))</f>
        <v/>
      </c>
      <c r="C209" s="9">
        <f>IF($A209="","",SUMIFS('Отгрузки'!$I$6:$I$505,'Отгрузки'!$C$6:$C$505,$A209,'Отгрузки'!$J$6:$J$505,"&gt;0"))</f>
        <v/>
      </c>
      <c r="D209" s="9">
        <f>IF($A209="","",SUMIFS('Отгрузки'!$I$6:$I$505,'Отгрузки'!$C$6:$C$505,$A209,'Отгрузки'!$K$6:$K$505,"0–30"))</f>
        <v/>
      </c>
      <c r="E209" s="9">
        <f>IF($A209="","",SUMIFS('Отгрузки'!$I$6:$I$505,'Отгрузки'!$C$6:$C$505,$A209,'Отгрузки'!$K$6:$K$505,"31–60"))</f>
        <v/>
      </c>
      <c r="F209" s="9">
        <f>IF($A209="","",SUMIFS('Отгрузки'!$I$6:$I$505,'Отгрузки'!$C$6:$C$505,$A209,'Отгрузки'!$K$6:$K$505,"61–90"))</f>
        <v/>
      </c>
      <c r="G209" s="9">
        <f>IF($A209="","",SUMIFS('Отгрузки'!$I$6:$I$505,'Отгрузки'!$C$6:$C$505,$A209,'Отгрузки'!$K$6:$K$505,"90+"))</f>
        <v/>
      </c>
      <c r="H209" s="9">
        <f>IF($A209="","",SUMIFS('Оплаты'!$D$6:$D$505,'Оплаты'!$B$6:$B$505,$A209,'Оплаты'!$C$6:$C$505,""))</f>
        <v/>
      </c>
      <c r="I209" s="9">
        <f>IF(OR($A209="",'Клиенты'!$D195=""),"",'Клиенты'!$D195)</f>
        <v/>
      </c>
      <c r="J209" s="9">
        <f>IF(OR($A209="",$I209=""),"",MAX(0,$B209-$H209-$I209))</f>
        <v/>
      </c>
      <c r="K209" s="8">
        <f>IF(OR($A209="",'Клиенты'!$E195=""),"",'Клиенты'!$E195)</f>
        <v/>
      </c>
    </row>
    <row r="210">
      <c r="A210" s="8">
        <f>IF('Клиенты'!$A196="","",'Клиенты'!$A196)</f>
        <v/>
      </c>
      <c r="B210" s="9">
        <f>IF($A210="","",SUMIFS('Отгрузки'!$I$6:$I$505,'Отгрузки'!$C$6:$C$505,$A210,'Отгрузки'!$I$6:$I$505,"&gt;0"))</f>
        <v/>
      </c>
      <c r="C210" s="9">
        <f>IF($A210="","",SUMIFS('Отгрузки'!$I$6:$I$505,'Отгрузки'!$C$6:$C$505,$A210,'Отгрузки'!$J$6:$J$505,"&gt;0"))</f>
        <v/>
      </c>
      <c r="D210" s="9">
        <f>IF($A210="","",SUMIFS('Отгрузки'!$I$6:$I$505,'Отгрузки'!$C$6:$C$505,$A210,'Отгрузки'!$K$6:$K$505,"0–30"))</f>
        <v/>
      </c>
      <c r="E210" s="9">
        <f>IF($A210="","",SUMIFS('Отгрузки'!$I$6:$I$505,'Отгрузки'!$C$6:$C$505,$A210,'Отгрузки'!$K$6:$K$505,"31–60"))</f>
        <v/>
      </c>
      <c r="F210" s="9">
        <f>IF($A210="","",SUMIFS('Отгрузки'!$I$6:$I$505,'Отгрузки'!$C$6:$C$505,$A210,'Отгрузки'!$K$6:$K$505,"61–90"))</f>
        <v/>
      </c>
      <c r="G210" s="9">
        <f>IF($A210="","",SUMIFS('Отгрузки'!$I$6:$I$505,'Отгрузки'!$C$6:$C$505,$A210,'Отгрузки'!$K$6:$K$505,"90+"))</f>
        <v/>
      </c>
      <c r="H210" s="9">
        <f>IF($A210="","",SUMIFS('Оплаты'!$D$6:$D$505,'Оплаты'!$B$6:$B$505,$A210,'Оплаты'!$C$6:$C$505,""))</f>
        <v/>
      </c>
      <c r="I210" s="9">
        <f>IF(OR($A210="",'Клиенты'!$D196=""),"",'Клиенты'!$D196)</f>
        <v/>
      </c>
      <c r="J210" s="9">
        <f>IF(OR($A210="",$I210=""),"",MAX(0,$B210-$H210-$I210))</f>
        <v/>
      </c>
      <c r="K210" s="8">
        <f>IF(OR($A210="",'Клиенты'!$E196=""),"",'Клиенты'!$E196)</f>
        <v/>
      </c>
    </row>
    <row r="211">
      <c r="A211" s="8">
        <f>IF('Клиенты'!$A197="","",'Клиенты'!$A197)</f>
        <v/>
      </c>
      <c r="B211" s="9">
        <f>IF($A211="","",SUMIFS('Отгрузки'!$I$6:$I$505,'Отгрузки'!$C$6:$C$505,$A211,'Отгрузки'!$I$6:$I$505,"&gt;0"))</f>
        <v/>
      </c>
      <c r="C211" s="9">
        <f>IF($A211="","",SUMIFS('Отгрузки'!$I$6:$I$505,'Отгрузки'!$C$6:$C$505,$A211,'Отгрузки'!$J$6:$J$505,"&gt;0"))</f>
        <v/>
      </c>
      <c r="D211" s="9">
        <f>IF($A211="","",SUMIFS('Отгрузки'!$I$6:$I$505,'Отгрузки'!$C$6:$C$505,$A211,'Отгрузки'!$K$6:$K$505,"0–30"))</f>
        <v/>
      </c>
      <c r="E211" s="9">
        <f>IF($A211="","",SUMIFS('Отгрузки'!$I$6:$I$505,'Отгрузки'!$C$6:$C$505,$A211,'Отгрузки'!$K$6:$K$505,"31–60"))</f>
        <v/>
      </c>
      <c r="F211" s="9">
        <f>IF($A211="","",SUMIFS('Отгрузки'!$I$6:$I$505,'Отгрузки'!$C$6:$C$505,$A211,'Отгрузки'!$K$6:$K$505,"61–90"))</f>
        <v/>
      </c>
      <c r="G211" s="9">
        <f>IF($A211="","",SUMIFS('Отгрузки'!$I$6:$I$505,'Отгрузки'!$C$6:$C$505,$A211,'Отгрузки'!$K$6:$K$505,"90+"))</f>
        <v/>
      </c>
      <c r="H211" s="9">
        <f>IF($A211="","",SUMIFS('Оплаты'!$D$6:$D$505,'Оплаты'!$B$6:$B$505,$A211,'Оплаты'!$C$6:$C$505,""))</f>
        <v/>
      </c>
      <c r="I211" s="9">
        <f>IF(OR($A211="",'Клиенты'!$D197=""),"",'Клиенты'!$D197)</f>
        <v/>
      </c>
      <c r="J211" s="9">
        <f>IF(OR($A211="",$I211=""),"",MAX(0,$B211-$H211-$I211))</f>
        <v/>
      </c>
      <c r="K211" s="8">
        <f>IF(OR($A211="",'Клиенты'!$E197=""),"",'Клиенты'!$E197)</f>
        <v/>
      </c>
    </row>
    <row r="212">
      <c r="A212" s="8">
        <f>IF('Клиенты'!$A198="","",'Клиенты'!$A198)</f>
        <v/>
      </c>
      <c r="B212" s="9">
        <f>IF($A212="","",SUMIFS('Отгрузки'!$I$6:$I$505,'Отгрузки'!$C$6:$C$505,$A212,'Отгрузки'!$I$6:$I$505,"&gt;0"))</f>
        <v/>
      </c>
      <c r="C212" s="9">
        <f>IF($A212="","",SUMIFS('Отгрузки'!$I$6:$I$505,'Отгрузки'!$C$6:$C$505,$A212,'Отгрузки'!$J$6:$J$505,"&gt;0"))</f>
        <v/>
      </c>
      <c r="D212" s="9">
        <f>IF($A212="","",SUMIFS('Отгрузки'!$I$6:$I$505,'Отгрузки'!$C$6:$C$505,$A212,'Отгрузки'!$K$6:$K$505,"0–30"))</f>
        <v/>
      </c>
      <c r="E212" s="9">
        <f>IF($A212="","",SUMIFS('Отгрузки'!$I$6:$I$505,'Отгрузки'!$C$6:$C$505,$A212,'Отгрузки'!$K$6:$K$505,"31–60"))</f>
        <v/>
      </c>
      <c r="F212" s="9">
        <f>IF($A212="","",SUMIFS('Отгрузки'!$I$6:$I$505,'Отгрузки'!$C$6:$C$505,$A212,'Отгрузки'!$K$6:$K$505,"61–90"))</f>
        <v/>
      </c>
      <c r="G212" s="9">
        <f>IF($A212="","",SUMIFS('Отгрузки'!$I$6:$I$505,'Отгрузки'!$C$6:$C$505,$A212,'Отгрузки'!$K$6:$K$505,"90+"))</f>
        <v/>
      </c>
      <c r="H212" s="9">
        <f>IF($A212="","",SUMIFS('Оплаты'!$D$6:$D$505,'Оплаты'!$B$6:$B$505,$A212,'Оплаты'!$C$6:$C$505,""))</f>
        <v/>
      </c>
      <c r="I212" s="9">
        <f>IF(OR($A212="",'Клиенты'!$D198=""),"",'Клиенты'!$D198)</f>
        <v/>
      </c>
      <c r="J212" s="9">
        <f>IF(OR($A212="",$I212=""),"",MAX(0,$B212-$H212-$I212))</f>
        <v/>
      </c>
      <c r="K212" s="8">
        <f>IF(OR($A212="",'Клиенты'!$E198=""),"",'Клиенты'!$E198)</f>
        <v/>
      </c>
    </row>
    <row r="213">
      <c r="A213" s="8">
        <f>IF('Клиенты'!$A199="","",'Клиенты'!$A199)</f>
        <v/>
      </c>
      <c r="B213" s="9">
        <f>IF($A213="","",SUMIFS('Отгрузки'!$I$6:$I$505,'Отгрузки'!$C$6:$C$505,$A213,'Отгрузки'!$I$6:$I$505,"&gt;0"))</f>
        <v/>
      </c>
      <c r="C213" s="9">
        <f>IF($A213="","",SUMIFS('Отгрузки'!$I$6:$I$505,'Отгрузки'!$C$6:$C$505,$A213,'Отгрузки'!$J$6:$J$505,"&gt;0"))</f>
        <v/>
      </c>
      <c r="D213" s="9">
        <f>IF($A213="","",SUMIFS('Отгрузки'!$I$6:$I$505,'Отгрузки'!$C$6:$C$505,$A213,'Отгрузки'!$K$6:$K$505,"0–30"))</f>
        <v/>
      </c>
      <c r="E213" s="9">
        <f>IF($A213="","",SUMIFS('Отгрузки'!$I$6:$I$505,'Отгрузки'!$C$6:$C$505,$A213,'Отгрузки'!$K$6:$K$505,"31–60"))</f>
        <v/>
      </c>
      <c r="F213" s="9">
        <f>IF($A213="","",SUMIFS('Отгрузки'!$I$6:$I$505,'Отгрузки'!$C$6:$C$505,$A213,'Отгрузки'!$K$6:$K$505,"61–90"))</f>
        <v/>
      </c>
      <c r="G213" s="9">
        <f>IF($A213="","",SUMIFS('Отгрузки'!$I$6:$I$505,'Отгрузки'!$C$6:$C$505,$A213,'Отгрузки'!$K$6:$K$505,"90+"))</f>
        <v/>
      </c>
      <c r="H213" s="9">
        <f>IF($A213="","",SUMIFS('Оплаты'!$D$6:$D$505,'Оплаты'!$B$6:$B$505,$A213,'Оплаты'!$C$6:$C$505,""))</f>
        <v/>
      </c>
      <c r="I213" s="9">
        <f>IF(OR($A213="",'Клиенты'!$D199=""),"",'Клиенты'!$D199)</f>
        <v/>
      </c>
      <c r="J213" s="9">
        <f>IF(OR($A213="",$I213=""),"",MAX(0,$B213-$H213-$I213))</f>
        <v/>
      </c>
      <c r="K213" s="8">
        <f>IF(OR($A213="",'Клиенты'!$E199=""),"",'Клиенты'!$E199)</f>
        <v/>
      </c>
    </row>
    <row r="214">
      <c r="A214" s="8">
        <f>IF('Клиенты'!$A200="","",'Клиенты'!$A200)</f>
        <v/>
      </c>
      <c r="B214" s="9">
        <f>IF($A214="","",SUMIFS('Отгрузки'!$I$6:$I$505,'Отгрузки'!$C$6:$C$505,$A214,'Отгрузки'!$I$6:$I$505,"&gt;0"))</f>
        <v/>
      </c>
      <c r="C214" s="9">
        <f>IF($A214="","",SUMIFS('Отгрузки'!$I$6:$I$505,'Отгрузки'!$C$6:$C$505,$A214,'Отгрузки'!$J$6:$J$505,"&gt;0"))</f>
        <v/>
      </c>
      <c r="D214" s="9">
        <f>IF($A214="","",SUMIFS('Отгрузки'!$I$6:$I$505,'Отгрузки'!$C$6:$C$505,$A214,'Отгрузки'!$K$6:$K$505,"0–30"))</f>
        <v/>
      </c>
      <c r="E214" s="9">
        <f>IF($A214="","",SUMIFS('Отгрузки'!$I$6:$I$505,'Отгрузки'!$C$6:$C$505,$A214,'Отгрузки'!$K$6:$K$505,"31–60"))</f>
        <v/>
      </c>
      <c r="F214" s="9">
        <f>IF($A214="","",SUMIFS('Отгрузки'!$I$6:$I$505,'Отгрузки'!$C$6:$C$505,$A214,'Отгрузки'!$K$6:$K$505,"61–90"))</f>
        <v/>
      </c>
      <c r="G214" s="9">
        <f>IF($A214="","",SUMIFS('Отгрузки'!$I$6:$I$505,'Отгрузки'!$C$6:$C$505,$A214,'Отгрузки'!$K$6:$K$505,"90+"))</f>
        <v/>
      </c>
      <c r="H214" s="9">
        <f>IF($A214="","",SUMIFS('Оплаты'!$D$6:$D$505,'Оплаты'!$B$6:$B$505,$A214,'Оплаты'!$C$6:$C$505,""))</f>
        <v/>
      </c>
      <c r="I214" s="9">
        <f>IF(OR($A214="",'Клиенты'!$D200=""),"",'Клиенты'!$D200)</f>
        <v/>
      </c>
      <c r="J214" s="9">
        <f>IF(OR($A214="",$I214=""),"",MAX(0,$B214-$H214-$I214))</f>
        <v/>
      </c>
      <c r="K214" s="8">
        <f>IF(OR($A214="",'Клиенты'!$E200=""),"",'Клиенты'!$E200)</f>
        <v/>
      </c>
    </row>
    <row r="215">
      <c r="A215" s="8">
        <f>IF('Клиенты'!$A201="","",'Клиенты'!$A201)</f>
        <v/>
      </c>
      <c r="B215" s="9">
        <f>IF($A215="","",SUMIFS('Отгрузки'!$I$6:$I$505,'Отгрузки'!$C$6:$C$505,$A215,'Отгрузки'!$I$6:$I$505,"&gt;0"))</f>
        <v/>
      </c>
      <c r="C215" s="9">
        <f>IF($A215="","",SUMIFS('Отгрузки'!$I$6:$I$505,'Отгрузки'!$C$6:$C$505,$A215,'Отгрузки'!$J$6:$J$505,"&gt;0"))</f>
        <v/>
      </c>
      <c r="D215" s="9">
        <f>IF($A215="","",SUMIFS('Отгрузки'!$I$6:$I$505,'Отгрузки'!$C$6:$C$505,$A215,'Отгрузки'!$K$6:$K$505,"0–30"))</f>
        <v/>
      </c>
      <c r="E215" s="9">
        <f>IF($A215="","",SUMIFS('Отгрузки'!$I$6:$I$505,'Отгрузки'!$C$6:$C$505,$A215,'Отгрузки'!$K$6:$K$505,"31–60"))</f>
        <v/>
      </c>
      <c r="F215" s="9">
        <f>IF($A215="","",SUMIFS('Отгрузки'!$I$6:$I$505,'Отгрузки'!$C$6:$C$505,$A215,'Отгрузки'!$K$6:$K$505,"61–90"))</f>
        <v/>
      </c>
      <c r="G215" s="9">
        <f>IF($A215="","",SUMIFS('Отгрузки'!$I$6:$I$505,'Отгрузки'!$C$6:$C$505,$A215,'Отгрузки'!$K$6:$K$505,"90+"))</f>
        <v/>
      </c>
      <c r="H215" s="9">
        <f>IF($A215="","",SUMIFS('Оплаты'!$D$6:$D$505,'Оплаты'!$B$6:$B$505,$A215,'Оплаты'!$C$6:$C$505,""))</f>
        <v/>
      </c>
      <c r="I215" s="9">
        <f>IF(OR($A215="",'Клиенты'!$D201=""),"",'Клиенты'!$D201)</f>
        <v/>
      </c>
      <c r="J215" s="9">
        <f>IF(OR($A215="",$I215=""),"",MAX(0,$B215-$H215-$I215))</f>
        <v/>
      </c>
      <c r="K215" s="8">
        <f>IF(OR($A215="",'Клиенты'!$E201=""),"",'Клиенты'!$E201)</f>
        <v/>
      </c>
    </row>
    <row r="216">
      <c r="A216" s="8">
        <f>IF('Клиенты'!$A202="","",'Клиенты'!$A202)</f>
        <v/>
      </c>
      <c r="B216" s="9">
        <f>IF($A216="","",SUMIFS('Отгрузки'!$I$6:$I$505,'Отгрузки'!$C$6:$C$505,$A216,'Отгрузки'!$I$6:$I$505,"&gt;0"))</f>
        <v/>
      </c>
      <c r="C216" s="9">
        <f>IF($A216="","",SUMIFS('Отгрузки'!$I$6:$I$505,'Отгрузки'!$C$6:$C$505,$A216,'Отгрузки'!$J$6:$J$505,"&gt;0"))</f>
        <v/>
      </c>
      <c r="D216" s="9">
        <f>IF($A216="","",SUMIFS('Отгрузки'!$I$6:$I$505,'Отгрузки'!$C$6:$C$505,$A216,'Отгрузки'!$K$6:$K$505,"0–30"))</f>
        <v/>
      </c>
      <c r="E216" s="9">
        <f>IF($A216="","",SUMIFS('Отгрузки'!$I$6:$I$505,'Отгрузки'!$C$6:$C$505,$A216,'Отгрузки'!$K$6:$K$505,"31–60"))</f>
        <v/>
      </c>
      <c r="F216" s="9">
        <f>IF($A216="","",SUMIFS('Отгрузки'!$I$6:$I$505,'Отгрузки'!$C$6:$C$505,$A216,'Отгрузки'!$K$6:$K$505,"61–90"))</f>
        <v/>
      </c>
      <c r="G216" s="9">
        <f>IF($A216="","",SUMIFS('Отгрузки'!$I$6:$I$505,'Отгрузки'!$C$6:$C$505,$A216,'Отгрузки'!$K$6:$K$505,"90+"))</f>
        <v/>
      </c>
      <c r="H216" s="9">
        <f>IF($A216="","",SUMIFS('Оплаты'!$D$6:$D$505,'Оплаты'!$B$6:$B$505,$A216,'Оплаты'!$C$6:$C$505,""))</f>
        <v/>
      </c>
      <c r="I216" s="9">
        <f>IF(OR($A216="",'Клиенты'!$D202=""),"",'Клиенты'!$D202)</f>
        <v/>
      </c>
      <c r="J216" s="9">
        <f>IF(OR($A216="",$I216=""),"",MAX(0,$B216-$H216-$I216))</f>
        <v/>
      </c>
      <c r="K216" s="8">
        <f>IF(OR($A216="",'Клиенты'!$E202=""),"",'Клиенты'!$E202)</f>
        <v/>
      </c>
    </row>
    <row r="217">
      <c r="A217" s="8">
        <f>IF('Клиенты'!$A203="","",'Клиенты'!$A203)</f>
        <v/>
      </c>
      <c r="B217" s="9">
        <f>IF($A217="","",SUMIFS('Отгрузки'!$I$6:$I$505,'Отгрузки'!$C$6:$C$505,$A217,'Отгрузки'!$I$6:$I$505,"&gt;0"))</f>
        <v/>
      </c>
      <c r="C217" s="9">
        <f>IF($A217="","",SUMIFS('Отгрузки'!$I$6:$I$505,'Отгрузки'!$C$6:$C$505,$A217,'Отгрузки'!$J$6:$J$505,"&gt;0"))</f>
        <v/>
      </c>
      <c r="D217" s="9">
        <f>IF($A217="","",SUMIFS('Отгрузки'!$I$6:$I$505,'Отгрузки'!$C$6:$C$505,$A217,'Отгрузки'!$K$6:$K$505,"0–30"))</f>
        <v/>
      </c>
      <c r="E217" s="9">
        <f>IF($A217="","",SUMIFS('Отгрузки'!$I$6:$I$505,'Отгрузки'!$C$6:$C$505,$A217,'Отгрузки'!$K$6:$K$505,"31–60"))</f>
        <v/>
      </c>
      <c r="F217" s="9">
        <f>IF($A217="","",SUMIFS('Отгрузки'!$I$6:$I$505,'Отгрузки'!$C$6:$C$505,$A217,'Отгрузки'!$K$6:$K$505,"61–90"))</f>
        <v/>
      </c>
      <c r="G217" s="9">
        <f>IF($A217="","",SUMIFS('Отгрузки'!$I$6:$I$505,'Отгрузки'!$C$6:$C$505,$A217,'Отгрузки'!$K$6:$K$505,"90+"))</f>
        <v/>
      </c>
      <c r="H217" s="9">
        <f>IF($A217="","",SUMIFS('Оплаты'!$D$6:$D$505,'Оплаты'!$B$6:$B$505,$A217,'Оплаты'!$C$6:$C$505,""))</f>
        <v/>
      </c>
      <c r="I217" s="9">
        <f>IF(OR($A217="",'Клиенты'!$D203=""),"",'Клиенты'!$D203)</f>
        <v/>
      </c>
      <c r="J217" s="9">
        <f>IF(OR($A217="",$I217=""),"",MAX(0,$B217-$H217-$I217))</f>
        <v/>
      </c>
      <c r="K217" s="8">
        <f>IF(OR($A217="",'Клиенты'!$E203=""),"",'Клиенты'!$E203)</f>
        <v/>
      </c>
    </row>
    <row r="218">
      <c r="A218" s="8">
        <f>IF('Клиенты'!$A204="","",'Клиенты'!$A204)</f>
        <v/>
      </c>
      <c r="B218" s="9">
        <f>IF($A218="","",SUMIFS('Отгрузки'!$I$6:$I$505,'Отгрузки'!$C$6:$C$505,$A218,'Отгрузки'!$I$6:$I$505,"&gt;0"))</f>
        <v/>
      </c>
      <c r="C218" s="9">
        <f>IF($A218="","",SUMIFS('Отгрузки'!$I$6:$I$505,'Отгрузки'!$C$6:$C$505,$A218,'Отгрузки'!$J$6:$J$505,"&gt;0"))</f>
        <v/>
      </c>
      <c r="D218" s="9">
        <f>IF($A218="","",SUMIFS('Отгрузки'!$I$6:$I$505,'Отгрузки'!$C$6:$C$505,$A218,'Отгрузки'!$K$6:$K$505,"0–30"))</f>
        <v/>
      </c>
      <c r="E218" s="9">
        <f>IF($A218="","",SUMIFS('Отгрузки'!$I$6:$I$505,'Отгрузки'!$C$6:$C$505,$A218,'Отгрузки'!$K$6:$K$505,"31–60"))</f>
        <v/>
      </c>
      <c r="F218" s="9">
        <f>IF($A218="","",SUMIFS('Отгрузки'!$I$6:$I$505,'Отгрузки'!$C$6:$C$505,$A218,'Отгрузки'!$K$6:$K$505,"61–90"))</f>
        <v/>
      </c>
      <c r="G218" s="9">
        <f>IF($A218="","",SUMIFS('Отгрузки'!$I$6:$I$505,'Отгрузки'!$C$6:$C$505,$A218,'Отгрузки'!$K$6:$K$505,"90+"))</f>
        <v/>
      </c>
      <c r="H218" s="9">
        <f>IF($A218="","",SUMIFS('Оплаты'!$D$6:$D$505,'Оплаты'!$B$6:$B$505,$A218,'Оплаты'!$C$6:$C$505,""))</f>
        <v/>
      </c>
      <c r="I218" s="9">
        <f>IF(OR($A218="",'Клиенты'!$D204=""),"",'Клиенты'!$D204)</f>
        <v/>
      </c>
      <c r="J218" s="9">
        <f>IF(OR($A218="",$I218=""),"",MAX(0,$B218-$H218-$I218))</f>
        <v/>
      </c>
      <c r="K218" s="8">
        <f>IF(OR($A218="",'Клиенты'!$E204=""),"",'Клиенты'!$E204)</f>
        <v/>
      </c>
    </row>
    <row r="219">
      <c r="A219" s="8">
        <f>IF('Клиенты'!$A205="","",'Клиенты'!$A205)</f>
        <v/>
      </c>
      <c r="B219" s="9">
        <f>IF($A219="","",SUMIFS('Отгрузки'!$I$6:$I$505,'Отгрузки'!$C$6:$C$505,$A219,'Отгрузки'!$I$6:$I$505,"&gt;0"))</f>
        <v/>
      </c>
      <c r="C219" s="9">
        <f>IF($A219="","",SUMIFS('Отгрузки'!$I$6:$I$505,'Отгрузки'!$C$6:$C$505,$A219,'Отгрузки'!$J$6:$J$505,"&gt;0"))</f>
        <v/>
      </c>
      <c r="D219" s="9">
        <f>IF($A219="","",SUMIFS('Отгрузки'!$I$6:$I$505,'Отгрузки'!$C$6:$C$505,$A219,'Отгрузки'!$K$6:$K$505,"0–30"))</f>
        <v/>
      </c>
      <c r="E219" s="9">
        <f>IF($A219="","",SUMIFS('Отгрузки'!$I$6:$I$505,'Отгрузки'!$C$6:$C$505,$A219,'Отгрузки'!$K$6:$K$505,"31–60"))</f>
        <v/>
      </c>
      <c r="F219" s="9">
        <f>IF($A219="","",SUMIFS('Отгрузки'!$I$6:$I$505,'Отгрузки'!$C$6:$C$505,$A219,'Отгрузки'!$K$6:$K$505,"61–90"))</f>
        <v/>
      </c>
      <c r="G219" s="9">
        <f>IF($A219="","",SUMIFS('Отгрузки'!$I$6:$I$505,'Отгрузки'!$C$6:$C$505,$A219,'Отгрузки'!$K$6:$K$505,"90+"))</f>
        <v/>
      </c>
      <c r="H219" s="9">
        <f>IF($A219="","",SUMIFS('Оплаты'!$D$6:$D$505,'Оплаты'!$B$6:$B$505,$A219,'Оплаты'!$C$6:$C$505,""))</f>
        <v/>
      </c>
      <c r="I219" s="9">
        <f>IF(OR($A219="",'Клиенты'!$D205=""),"",'Клиенты'!$D205)</f>
        <v/>
      </c>
      <c r="J219" s="9">
        <f>IF(OR($A219="",$I219=""),"",MAX(0,$B219-$H219-$I219))</f>
        <v/>
      </c>
      <c r="K219" s="8">
        <f>IF(OR($A219="",'Клиенты'!$E205=""),"",'Клиенты'!$E205)</f>
        <v/>
      </c>
    </row>
  </sheetData>
  <conditionalFormatting sqref="A20:K219">
    <cfRule type="expression" priority="1" dxfId="0">
      <formula>AND(ISNUMBER($J20),$J20&gt;0)</formula>
    </cfRule>
    <cfRule type="expression" priority="2" dxfId="1">
      <formula>AND(ISNUMBER($G20),$G20&gt;0)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05"/>
  <sheetViews>
    <sheetView showGridLines="1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28" customWidth="1" min="3" max="3"/>
    <col width="20" customWidth="1" min="4" max="4"/>
    <col width="15" customWidth="1" min="5" max="5"/>
    <col width="11" customWidth="1" min="6" max="6"/>
    <col width="13" customWidth="1" min="7" max="7"/>
    <col width="15" customWidth="1" min="8" max="8"/>
    <col width="15" customWidth="1" min="9" max="9"/>
    <col width="11" customWidth="1" min="10" max="10"/>
    <col width="14" customWidth="1" min="11" max="11"/>
    <col width="16" customWidth="1" min="12" max="12"/>
  </cols>
  <sheetData>
    <row r="1">
      <c r="A1" s="1" t="inlineStr">
        <is>
          <t>Реестр отгрузок: накладные и акты</t>
        </is>
      </c>
    </row>
    <row r="2">
      <c r="A2" s="2" t="inlineStr">
        <is>
          <t>Колонки A–F заполняете вы. Колонки G–L считаются сами от даты отчёта на листе «Сводная».</t>
        </is>
      </c>
    </row>
    <row r="3">
      <c r="A3" s="14" t="inlineStr">
        <is>
          <t>ПРИМЕР: строки 6–13 заполнены условными данными. Очистите колонки A–F и вносите свои документы с 6-й строки.</t>
        </is>
      </c>
    </row>
    <row r="4">
      <c r="G4" s="2" t="inlineStr">
        <is>
          <t>считается само</t>
        </is>
      </c>
    </row>
    <row r="5" ht="30" customHeight="1">
      <c r="A5" s="7" t="inlineStr">
        <is>
          <t>Дата документа</t>
        </is>
      </c>
      <c r="B5" s="7" t="inlineStr">
        <is>
          <t>Документ (вид, номер)</t>
        </is>
      </c>
      <c r="C5" s="7" t="inlineStr">
        <is>
          <t>Контрагент</t>
        </is>
      </c>
      <c r="D5" s="7" t="inlineStr">
        <is>
          <t>Договор</t>
        </is>
      </c>
      <c r="E5" s="7" t="inlineStr">
        <is>
          <t>Сумма, ₸</t>
        </is>
      </c>
      <c r="F5" s="7" t="inlineStr">
        <is>
          <t>Отсрочка, дн.</t>
        </is>
      </c>
      <c r="G5" s="15" t="inlineStr">
        <is>
          <t>Срок оплаты</t>
        </is>
      </c>
      <c r="H5" s="15" t="inlineStr">
        <is>
          <t>Оплачено, ₸</t>
        </is>
      </c>
      <c r="I5" s="15" t="inlineStr">
        <is>
          <t>Остаток, ₸</t>
        </is>
      </c>
      <c r="J5" s="15" t="inlineStr">
        <is>
          <t>Дней просрочки</t>
        </is>
      </c>
      <c r="K5" s="15" t="inlineStr">
        <is>
          <t>Корзина</t>
        </is>
      </c>
      <c r="L5" s="15" t="inlineStr">
        <is>
          <t>Статус</t>
        </is>
      </c>
    </row>
    <row r="6">
      <c r="A6" s="16" t="n">
        <v>46154</v>
      </c>
      <c r="B6" s="17" t="inlineStr">
        <is>
          <t>Накладная №188</t>
        </is>
      </c>
      <c r="C6" s="17" t="inlineStr">
        <is>
          <t>ТОО «Мұнай Сервис»</t>
        </is>
      </c>
      <c r="D6" s="17" t="inlineStr">
        <is>
          <t>Договор поставки №5</t>
        </is>
      </c>
      <c r="E6" s="18" t="n">
        <v>450000</v>
      </c>
      <c r="F6" s="19">
        <f>IF($C6="","",IFERROR(VLOOKUP($C6,'Клиенты'!$A$6:$C$505,3,FALSE),""))</f>
        <v/>
      </c>
      <c r="G6" s="20">
        <f>IF(OR($A6="",$F6=""),"",WORKDAY($A6+$F6-1,1,Праздники))</f>
        <v/>
      </c>
      <c r="H6" s="9">
        <f>IF($B6="","",SUMIFS(ОплатыСумма,ОплатыДокумент,$B6,ОплатыКлиент,$C6))</f>
        <v/>
      </c>
      <c r="I6" s="9">
        <f>IF($E6="","",$E6-$H6)</f>
        <v/>
      </c>
      <c r="J6" s="19">
        <f>IF(OR($I6="",$G6=""),"",IF($I6&lt;=0,"",MAX(0,ДатаОтчёта-$G6)))</f>
        <v/>
      </c>
      <c r="K6" s="8">
        <f>IF($I6="","",IF($I6&lt;=0,"",IF($G6="","без срока",IF($J6=0,"не просрочено",IF($J6&lt;=30,"0–30",IF($J6&lt;=60,"31–60",IF($J6&lt;=90,"61–90","90+")))))))</f>
        <v/>
      </c>
      <c r="L6" s="8">
        <f>IF($I6="","",IF($I6&lt;0,"переплата",IF($I6=0,"оплачен",IF($J6&gt;0,"просрочен","в срок"))))</f>
        <v/>
      </c>
    </row>
    <row r="7">
      <c r="A7" s="16" t="n">
        <v>46176</v>
      </c>
      <c r="B7" s="17" t="inlineStr">
        <is>
          <t>Накладная №214</t>
        </is>
      </c>
      <c r="C7" s="17" t="inlineStr">
        <is>
          <t>ТОО «Сарыарқа Құрылыс»</t>
        </is>
      </c>
      <c r="D7" s="17" t="inlineStr">
        <is>
          <t>Договор поставки №19</t>
        </is>
      </c>
      <c r="E7" s="18" t="n">
        <v>2600000</v>
      </c>
      <c r="F7" s="19">
        <f>IF($C7="","",IFERROR(VLOOKUP($C7,'Клиенты'!$A$6:$C$505,3,FALSE),""))</f>
        <v/>
      </c>
      <c r="G7" s="20">
        <f>IF(OR($A7="",$F7=""),"",WORKDAY($A7+$F7-1,1,Праздники))</f>
        <v/>
      </c>
      <c r="H7" s="9">
        <f>IF($B7="","",SUMIFS(ОплатыСумма,ОплатыДокумент,$B7,ОплатыКлиент,$C7))</f>
        <v/>
      </c>
      <c r="I7" s="9">
        <f>IF($E7="","",$E7-$H7)</f>
        <v/>
      </c>
      <c r="J7" s="19">
        <f>IF(OR($I7="",$G7=""),"",IF($I7&lt;=0,"",MAX(0,ДатаОтчёта-$G7)))</f>
        <v/>
      </c>
      <c r="K7" s="8">
        <f>IF($I7="","",IF($I7&lt;=0,"",IF($G7="","без срока",IF($J7=0,"не просрочено",IF($J7&lt;=30,"0–30",IF($J7&lt;=60,"31–60",IF($J7&lt;=90,"61–90","90+")))))))</f>
        <v/>
      </c>
      <c r="L7" s="8">
        <f>IF($I7="","",IF($I7&lt;0,"переплата",IF($I7=0,"оплачен",IF($J7&gt;0,"просрочен","в срок"))))</f>
        <v/>
      </c>
    </row>
    <row r="8">
      <c r="A8" s="16" t="n">
        <v>46225</v>
      </c>
      <c r="B8" s="17" t="inlineStr">
        <is>
          <t>АВР №57</t>
        </is>
      </c>
      <c r="C8" s="17" t="inlineStr">
        <is>
          <t>ТОО «Мұнай Сервис»</t>
        </is>
      </c>
      <c r="D8" s="17" t="inlineStr">
        <is>
          <t>Договор №6 на услуги</t>
        </is>
      </c>
      <c r="E8" s="18" t="n">
        <v>1120000</v>
      </c>
      <c r="F8" s="19">
        <f>IF($C8="","",IFERROR(VLOOKUP($C8,'Клиенты'!$A$6:$C$505,3,FALSE),""))</f>
        <v/>
      </c>
      <c r="G8" s="20">
        <f>IF(OR($A8="",$F8=""),"",WORKDAY($A8+$F8-1,1,Праздники))</f>
        <v/>
      </c>
      <c r="H8" s="9">
        <f>IF($B8="","",SUMIFS(ОплатыСумма,ОплатыДокумент,$B8,ОплатыКлиент,$C8))</f>
        <v/>
      </c>
      <c r="I8" s="9">
        <f>IF($E8="","",$E8-$H8)</f>
        <v/>
      </c>
      <c r="J8" s="19">
        <f>IF(OR($I8="",$G8=""),"",IF($I8&lt;=0,"",MAX(0,ДатаОтчёта-$G8)))</f>
        <v/>
      </c>
      <c r="K8" s="8">
        <f>IF($I8="","",IF($I8&lt;=0,"",IF($G8="","без срока",IF($J8=0,"не просрочено",IF($J8&lt;=30,"0–30",IF($J8&lt;=60,"31–60",IF($J8&lt;=90,"61–90","90+")))))))</f>
        <v/>
      </c>
      <c r="L8" s="8">
        <f>IF($I8="","",IF($I8&lt;0,"переплата",IF($I8=0,"оплачен",IF($J8&gt;0,"просрочен","в срок"))))</f>
        <v/>
      </c>
    </row>
    <row r="9">
      <c r="A9" s="16" t="n">
        <v>46244</v>
      </c>
      <c r="B9" s="17" t="inlineStr">
        <is>
          <t>Накладная №395</t>
        </is>
      </c>
      <c r="C9" s="17" t="inlineStr">
        <is>
          <t>ТОО «Балқаш Фуд»</t>
        </is>
      </c>
      <c r="D9" s="17" t="inlineStr">
        <is>
          <t>Договор поставки №27</t>
        </is>
      </c>
      <c r="E9" s="18" t="n">
        <v>760000</v>
      </c>
      <c r="F9" s="19">
        <f>IF($C9="","",IFERROR(VLOOKUP($C9,'Клиенты'!$A$6:$C$505,3,FALSE),""))</f>
        <v/>
      </c>
      <c r="G9" s="20">
        <f>IF(OR($A9="",$F9=""),"",WORKDAY($A9+$F9-1,1,Праздники))</f>
        <v/>
      </c>
      <c r="H9" s="9">
        <f>IF($B9="","",SUMIFS(ОплатыСумма,ОплатыДокумент,$B9,ОплатыКлиент,$C9))</f>
        <v/>
      </c>
      <c r="I9" s="9">
        <f>IF($E9="","",$E9-$H9)</f>
        <v/>
      </c>
      <c r="J9" s="19">
        <f>IF(OR($I9="",$G9=""),"",IF($I9&lt;=0,"",MAX(0,ДатаОтчёта-$G9)))</f>
        <v/>
      </c>
      <c r="K9" s="8">
        <f>IF($I9="","",IF($I9&lt;=0,"",IF($G9="","без срока",IF($J9=0,"не просрочено",IF($J9&lt;=30,"0–30",IF($J9&lt;=60,"31–60",IF($J9&lt;=90,"61–90","90+")))))))</f>
        <v/>
      </c>
      <c r="L9" s="8">
        <f>IF($I9="","",IF($I9&lt;0,"переплата",IF($I9=0,"оплачен",IF($J9&gt;0,"просрочен","в срок"))))</f>
        <v/>
      </c>
    </row>
    <row r="10">
      <c r="A10" s="16" t="n">
        <v>46248</v>
      </c>
      <c r="B10" s="17" t="inlineStr">
        <is>
          <t>Накладная №388</t>
        </is>
      </c>
      <c r="C10" s="17" t="inlineStr">
        <is>
          <t>ТОО «Ертіс Агро»</t>
        </is>
      </c>
      <c r="D10" s="17" t="inlineStr">
        <is>
          <t>Договор поставки №11</t>
        </is>
      </c>
      <c r="E10" s="18" t="n">
        <v>1350000</v>
      </c>
      <c r="F10" s="19">
        <f>IF($C10="","",IFERROR(VLOOKUP($C10,'Клиенты'!$A$6:$C$505,3,FALSE),""))</f>
        <v/>
      </c>
      <c r="G10" s="20">
        <f>IF(OR($A10="",$F10=""),"",WORKDAY($A10+$F10-1,1,Праздники))</f>
        <v/>
      </c>
      <c r="H10" s="9">
        <f>IF($B10="","",SUMIFS(ОплатыСумма,ОплатыДокумент,$B10,ОплатыКлиент,$C10))</f>
        <v/>
      </c>
      <c r="I10" s="9">
        <f>IF($E10="","",$E10-$H10)</f>
        <v/>
      </c>
      <c r="J10" s="19">
        <f>IF(OR($I10="",$G10=""),"",IF($I10&lt;=0,"",MAX(0,ДатаОтчёта-$G10)))</f>
        <v/>
      </c>
      <c r="K10" s="8">
        <f>IF($I10="","",IF($I10&lt;=0,"",IF($G10="","без срока",IF($J10=0,"не просрочено",IF($J10&lt;=30,"0–30",IF($J10&lt;=60,"31–60",IF($J10&lt;=90,"61–90","90+")))))))</f>
        <v/>
      </c>
      <c r="L10" s="8">
        <f>IF($I10="","",IF($I10&lt;0,"переплата",IF($I10=0,"оплачен",IF($J10&gt;0,"просрочен","в срок"))))</f>
        <v/>
      </c>
    </row>
    <row r="11">
      <c r="A11" s="16" t="n">
        <v>46260</v>
      </c>
      <c r="B11" s="17" t="inlineStr">
        <is>
          <t>Накладная №398</t>
        </is>
      </c>
      <c r="C11" s="17" t="inlineStr">
        <is>
          <t>ИП Сагинтаев А.</t>
        </is>
      </c>
      <c r="D11" s="17" t="inlineStr">
        <is>
          <t>Договор поставки №3</t>
        </is>
      </c>
      <c r="E11" s="18" t="n">
        <v>486000</v>
      </c>
      <c r="F11" s="19">
        <f>IF($C11="","",IFERROR(VLOOKUP($C11,'Клиенты'!$A$6:$C$505,3,FALSE),""))</f>
        <v/>
      </c>
      <c r="G11" s="20">
        <f>IF(OR($A11="",$F11=""),"",WORKDAY($A11+$F11-1,1,Праздники))</f>
        <v/>
      </c>
      <c r="H11" s="9">
        <f>IF($B11="","",SUMIFS(ОплатыСумма,ОплатыДокумент,$B11,ОплатыКлиент,$C11))</f>
        <v/>
      </c>
      <c r="I11" s="9">
        <f>IF($E11="","",$E11-$H11)</f>
        <v/>
      </c>
      <c r="J11" s="19">
        <f>IF(OR($I11="",$G11=""),"",IF($I11&lt;=0,"",MAX(0,ДатаОтчёта-$G11)))</f>
        <v/>
      </c>
      <c r="K11" s="8">
        <f>IF($I11="","",IF($I11&lt;=0,"",IF($G11="","без срока",IF($J11=0,"не просрочено",IF($J11&lt;=30,"0–30",IF($J11&lt;=60,"31–60",IF($J11&lt;=90,"61–90","90+")))))))</f>
        <v/>
      </c>
      <c r="L11" s="8">
        <f>IF($I11="","",IF($I11&lt;0,"переплата",IF($I11=0,"оплачен",IF($J11&gt;0,"просрочен","в срок"))))</f>
        <v/>
      </c>
    </row>
    <row r="12">
      <c r="A12" s="16" t="n">
        <v>46274</v>
      </c>
      <c r="B12" s="17" t="inlineStr">
        <is>
          <t>Накладная №431</t>
        </is>
      </c>
      <c r="C12" s="17" t="inlineStr">
        <is>
          <t>ТОО «Ертіс Агро»</t>
        </is>
      </c>
      <c r="D12" s="17" t="inlineStr">
        <is>
          <t>Договор поставки №11</t>
        </is>
      </c>
      <c r="E12" s="18" t="n">
        <v>980000</v>
      </c>
      <c r="F12" s="19">
        <f>IF($C12="","",IFERROR(VLOOKUP($C12,'Клиенты'!$A$6:$C$505,3,FALSE),""))</f>
        <v/>
      </c>
      <c r="G12" s="20">
        <f>IF(OR($A12="",$F12=""),"",WORKDAY($A12+$F12-1,1,Праздники))</f>
        <v/>
      </c>
      <c r="H12" s="9">
        <f>IF($B12="","",SUMIFS(ОплатыСумма,ОплатыДокумент,$B12,ОплатыКлиент,$C12))</f>
        <v/>
      </c>
      <c r="I12" s="9">
        <f>IF($E12="","",$E12-$H12)</f>
        <v/>
      </c>
      <c r="J12" s="19">
        <f>IF(OR($I12="",$G12=""),"",IF($I12&lt;=0,"",MAX(0,ДатаОтчёта-$G12)))</f>
        <v/>
      </c>
      <c r="K12" s="8">
        <f>IF($I12="","",IF($I12&lt;=0,"",IF($G12="","без срока",IF($J12=0,"не просрочено",IF($J12&lt;=30,"0–30",IF($J12&lt;=60,"31–60",IF($J12&lt;=90,"61–90","90+")))))))</f>
        <v/>
      </c>
      <c r="L12" s="8">
        <f>IF($I12="","",IF($I12&lt;0,"переплата",IF($I12=0,"оплачен",IF($J12&gt;0,"просрочен","в срок"))))</f>
        <v/>
      </c>
    </row>
    <row r="13">
      <c r="A13" s="20" t="n"/>
      <c r="B13" s="8" t="n"/>
      <c r="C13" s="8" t="n"/>
      <c r="D13" s="8" t="n"/>
      <c r="E13" s="9" t="n"/>
      <c r="F13" s="19">
        <f>IF($C13="","",IFERROR(VLOOKUP($C13,'Клиенты'!$A$6:$C$505,3,FALSE),""))</f>
        <v/>
      </c>
      <c r="G13" s="20">
        <f>IF(OR($A13="",$F13=""),"",WORKDAY($A13+$F13-1,1,Праздники))</f>
        <v/>
      </c>
      <c r="H13" s="9">
        <f>IF($B13="","",SUMIFS(ОплатыСумма,ОплатыДокумент,$B13,ОплатыКлиент,$C13))</f>
        <v/>
      </c>
      <c r="I13" s="9">
        <f>IF($E13="","",$E13-$H13)</f>
        <v/>
      </c>
      <c r="J13" s="19">
        <f>IF(OR($I13="",$G13=""),"",IF($I13&lt;=0,"",MAX(0,ДатаОтчёта-$G13)))</f>
        <v/>
      </c>
      <c r="K13" s="8">
        <f>IF($I13="","",IF($I13&lt;=0,"",IF($G13="","без срока",IF($J13=0,"не просрочено",IF($J13&lt;=30,"0–30",IF($J13&lt;=60,"31–60",IF($J13&lt;=90,"61–90","90+")))))))</f>
        <v/>
      </c>
      <c r="L13" s="8">
        <f>IF($I13="","",IF($I13&lt;0,"переплата",IF($I13=0,"оплачен",IF($J13&gt;0,"просрочен","в срок"))))</f>
        <v/>
      </c>
    </row>
    <row r="14">
      <c r="A14" s="20" t="n"/>
      <c r="B14" s="8" t="n"/>
      <c r="C14" s="8" t="n"/>
      <c r="D14" s="8" t="n"/>
      <c r="E14" s="9" t="n"/>
      <c r="F14" s="19">
        <f>IF($C14="","",IFERROR(VLOOKUP($C14,'Клиенты'!$A$6:$C$505,3,FALSE),""))</f>
        <v/>
      </c>
      <c r="G14" s="20">
        <f>IF(OR($A14="",$F14=""),"",WORKDAY($A14+$F14-1,1,Праздники))</f>
        <v/>
      </c>
      <c r="H14" s="9">
        <f>IF($B14="","",SUMIFS(ОплатыСумма,ОплатыДокумент,$B14,ОплатыКлиент,$C14))</f>
        <v/>
      </c>
      <c r="I14" s="9">
        <f>IF($E14="","",$E14-$H14)</f>
        <v/>
      </c>
      <c r="J14" s="19">
        <f>IF(OR($I14="",$G14=""),"",IF($I14&lt;=0,"",MAX(0,ДатаОтчёта-$G14)))</f>
        <v/>
      </c>
      <c r="K14" s="8">
        <f>IF($I14="","",IF($I14&lt;=0,"",IF($G14="","без срока",IF($J14=0,"не просрочено",IF($J14&lt;=30,"0–30",IF($J14&lt;=60,"31–60",IF($J14&lt;=90,"61–90","90+")))))))</f>
        <v/>
      </c>
      <c r="L14" s="8">
        <f>IF($I14="","",IF($I14&lt;0,"переплата",IF($I14=0,"оплачен",IF($J14&gt;0,"просрочен","в срок"))))</f>
        <v/>
      </c>
    </row>
    <row r="15">
      <c r="A15" s="20" t="n"/>
      <c r="B15" s="8" t="n"/>
      <c r="C15" s="8" t="n"/>
      <c r="D15" s="8" t="n"/>
      <c r="E15" s="9" t="n"/>
      <c r="F15" s="19">
        <f>IF($C15="","",IFERROR(VLOOKUP($C15,'Клиенты'!$A$6:$C$505,3,FALSE),""))</f>
        <v/>
      </c>
      <c r="G15" s="20">
        <f>IF(OR($A15="",$F15=""),"",WORKDAY($A15+$F15-1,1,Праздники))</f>
        <v/>
      </c>
      <c r="H15" s="9">
        <f>IF($B15="","",SUMIFS(ОплатыСумма,ОплатыДокумент,$B15,ОплатыКлиент,$C15))</f>
        <v/>
      </c>
      <c r="I15" s="9">
        <f>IF($E15="","",$E15-$H15)</f>
        <v/>
      </c>
      <c r="J15" s="19">
        <f>IF(OR($I15="",$G15=""),"",IF($I15&lt;=0,"",MAX(0,ДатаОтчёта-$G15)))</f>
        <v/>
      </c>
      <c r="K15" s="8">
        <f>IF($I15="","",IF($I15&lt;=0,"",IF($G15="","без срока",IF($J15=0,"не просрочено",IF($J15&lt;=30,"0–30",IF($J15&lt;=60,"31–60",IF($J15&lt;=90,"61–90","90+")))))))</f>
        <v/>
      </c>
      <c r="L15" s="8">
        <f>IF($I15="","",IF($I15&lt;0,"переплата",IF($I15=0,"оплачен",IF($J15&gt;0,"просрочен","в срок"))))</f>
        <v/>
      </c>
    </row>
    <row r="16">
      <c r="A16" s="20" t="n"/>
      <c r="B16" s="8" t="n"/>
      <c r="C16" s="8" t="n"/>
      <c r="D16" s="8" t="n"/>
      <c r="E16" s="9" t="n"/>
      <c r="F16" s="19">
        <f>IF($C16="","",IFERROR(VLOOKUP($C16,'Клиенты'!$A$6:$C$505,3,FALSE),""))</f>
        <v/>
      </c>
      <c r="G16" s="20">
        <f>IF(OR($A16="",$F16=""),"",WORKDAY($A16+$F16-1,1,Праздники))</f>
        <v/>
      </c>
      <c r="H16" s="9">
        <f>IF($B16="","",SUMIFS(ОплатыСумма,ОплатыДокумент,$B16,ОплатыКлиент,$C16))</f>
        <v/>
      </c>
      <c r="I16" s="9">
        <f>IF($E16="","",$E16-$H16)</f>
        <v/>
      </c>
      <c r="J16" s="19">
        <f>IF(OR($I16="",$G16=""),"",IF($I16&lt;=0,"",MAX(0,ДатаОтчёта-$G16)))</f>
        <v/>
      </c>
      <c r="K16" s="8">
        <f>IF($I16="","",IF($I16&lt;=0,"",IF($G16="","без срока",IF($J16=0,"не просрочено",IF($J16&lt;=30,"0–30",IF($J16&lt;=60,"31–60",IF($J16&lt;=90,"61–90","90+")))))))</f>
        <v/>
      </c>
      <c r="L16" s="8">
        <f>IF($I16="","",IF($I16&lt;0,"переплата",IF($I16=0,"оплачен",IF($J16&gt;0,"просрочен","в срок"))))</f>
        <v/>
      </c>
    </row>
    <row r="17">
      <c r="A17" s="20" t="n"/>
      <c r="B17" s="8" t="n"/>
      <c r="C17" s="8" t="n"/>
      <c r="D17" s="8" t="n"/>
      <c r="E17" s="9" t="n"/>
      <c r="F17" s="19">
        <f>IF($C17="","",IFERROR(VLOOKUP($C17,'Клиенты'!$A$6:$C$505,3,FALSE),""))</f>
        <v/>
      </c>
      <c r="G17" s="20">
        <f>IF(OR($A17="",$F17=""),"",WORKDAY($A17+$F17-1,1,Праздники))</f>
        <v/>
      </c>
      <c r="H17" s="9">
        <f>IF($B17="","",SUMIFS(ОплатыСумма,ОплатыДокумент,$B17,ОплатыКлиент,$C17))</f>
        <v/>
      </c>
      <c r="I17" s="9">
        <f>IF($E17="","",$E17-$H17)</f>
        <v/>
      </c>
      <c r="J17" s="19">
        <f>IF(OR($I17="",$G17=""),"",IF($I17&lt;=0,"",MAX(0,ДатаОтчёта-$G17)))</f>
        <v/>
      </c>
      <c r="K17" s="8">
        <f>IF($I17="","",IF($I17&lt;=0,"",IF($G17="","без срока",IF($J17=0,"не просрочено",IF($J17&lt;=30,"0–30",IF($J17&lt;=60,"31–60",IF($J17&lt;=90,"61–90","90+")))))))</f>
        <v/>
      </c>
      <c r="L17" s="8">
        <f>IF($I17="","",IF($I17&lt;0,"переплата",IF($I17=0,"оплачен",IF($J17&gt;0,"просрочен","в срок"))))</f>
        <v/>
      </c>
    </row>
    <row r="18">
      <c r="A18" s="20" t="n"/>
      <c r="B18" s="8" t="n"/>
      <c r="C18" s="8" t="n"/>
      <c r="D18" s="8" t="n"/>
      <c r="E18" s="9" t="n"/>
      <c r="F18" s="19">
        <f>IF($C18="","",IFERROR(VLOOKUP($C18,'Клиенты'!$A$6:$C$505,3,FALSE),""))</f>
        <v/>
      </c>
      <c r="G18" s="20">
        <f>IF(OR($A18="",$F18=""),"",WORKDAY($A18+$F18-1,1,Праздники))</f>
        <v/>
      </c>
      <c r="H18" s="9">
        <f>IF($B18="","",SUMIFS(ОплатыСумма,ОплатыДокумент,$B18,ОплатыКлиент,$C18))</f>
        <v/>
      </c>
      <c r="I18" s="9">
        <f>IF($E18="","",$E18-$H18)</f>
        <v/>
      </c>
      <c r="J18" s="19">
        <f>IF(OR($I18="",$G18=""),"",IF($I18&lt;=0,"",MAX(0,ДатаОтчёта-$G18)))</f>
        <v/>
      </c>
      <c r="K18" s="8">
        <f>IF($I18="","",IF($I18&lt;=0,"",IF($G18="","без срока",IF($J18=0,"не просрочено",IF($J18&lt;=30,"0–30",IF($J18&lt;=60,"31–60",IF($J18&lt;=90,"61–90","90+")))))))</f>
        <v/>
      </c>
      <c r="L18" s="8">
        <f>IF($I18="","",IF($I18&lt;0,"переплата",IF($I18=0,"оплачен",IF($J18&gt;0,"просрочен","в срок"))))</f>
        <v/>
      </c>
    </row>
    <row r="19">
      <c r="A19" s="20" t="n"/>
      <c r="B19" s="8" t="n"/>
      <c r="C19" s="8" t="n"/>
      <c r="D19" s="8" t="n"/>
      <c r="E19" s="9" t="n"/>
      <c r="F19" s="19">
        <f>IF($C19="","",IFERROR(VLOOKUP($C19,'Клиенты'!$A$6:$C$505,3,FALSE),""))</f>
        <v/>
      </c>
      <c r="G19" s="20">
        <f>IF(OR($A19="",$F19=""),"",WORKDAY($A19+$F19-1,1,Праздники))</f>
        <v/>
      </c>
      <c r="H19" s="9">
        <f>IF($B19="","",SUMIFS(ОплатыСумма,ОплатыДокумент,$B19,ОплатыКлиент,$C19))</f>
        <v/>
      </c>
      <c r="I19" s="9">
        <f>IF($E19="","",$E19-$H19)</f>
        <v/>
      </c>
      <c r="J19" s="19">
        <f>IF(OR($I19="",$G19=""),"",IF($I19&lt;=0,"",MAX(0,ДатаОтчёта-$G19)))</f>
        <v/>
      </c>
      <c r="K19" s="8">
        <f>IF($I19="","",IF($I19&lt;=0,"",IF($G19="","без срока",IF($J19=0,"не просрочено",IF($J19&lt;=30,"0–30",IF($J19&lt;=60,"31–60",IF($J19&lt;=90,"61–90","90+")))))))</f>
        <v/>
      </c>
      <c r="L19" s="8">
        <f>IF($I19="","",IF($I19&lt;0,"переплата",IF($I19=0,"оплачен",IF($J19&gt;0,"просрочен","в срок"))))</f>
        <v/>
      </c>
    </row>
    <row r="20">
      <c r="A20" s="20" t="n"/>
      <c r="B20" s="8" t="n"/>
      <c r="C20" s="8" t="n"/>
      <c r="D20" s="8" t="n"/>
      <c r="E20" s="9" t="n"/>
      <c r="F20" s="19">
        <f>IF($C20="","",IFERROR(VLOOKUP($C20,'Клиенты'!$A$6:$C$505,3,FALSE),""))</f>
        <v/>
      </c>
      <c r="G20" s="20">
        <f>IF(OR($A20="",$F20=""),"",WORKDAY($A20+$F20-1,1,Праздники))</f>
        <v/>
      </c>
      <c r="H20" s="9">
        <f>IF($B20="","",SUMIFS(ОплатыСумма,ОплатыДокумент,$B20,ОплатыКлиент,$C20))</f>
        <v/>
      </c>
      <c r="I20" s="9">
        <f>IF($E20="","",$E20-$H20)</f>
        <v/>
      </c>
      <c r="J20" s="19">
        <f>IF(OR($I20="",$G20=""),"",IF($I20&lt;=0,"",MAX(0,ДатаОтчёта-$G20)))</f>
        <v/>
      </c>
      <c r="K20" s="8">
        <f>IF($I20="","",IF($I20&lt;=0,"",IF($G20="","без срока",IF($J20=0,"не просрочено",IF($J20&lt;=30,"0–30",IF($J20&lt;=60,"31–60",IF($J20&lt;=90,"61–90","90+")))))))</f>
        <v/>
      </c>
      <c r="L20" s="8">
        <f>IF($I20="","",IF($I20&lt;0,"переплата",IF($I20=0,"оплачен",IF($J20&gt;0,"просрочен","в срок"))))</f>
        <v/>
      </c>
    </row>
    <row r="21">
      <c r="A21" s="20" t="n"/>
      <c r="B21" s="8" t="n"/>
      <c r="C21" s="8" t="n"/>
      <c r="D21" s="8" t="n"/>
      <c r="E21" s="9" t="n"/>
      <c r="F21" s="19">
        <f>IF($C21="","",IFERROR(VLOOKUP($C21,'Клиенты'!$A$6:$C$505,3,FALSE),""))</f>
        <v/>
      </c>
      <c r="G21" s="20">
        <f>IF(OR($A21="",$F21=""),"",WORKDAY($A21+$F21-1,1,Праздники))</f>
        <v/>
      </c>
      <c r="H21" s="9">
        <f>IF($B21="","",SUMIFS(ОплатыСумма,ОплатыДокумент,$B21,ОплатыКлиент,$C21))</f>
        <v/>
      </c>
      <c r="I21" s="9">
        <f>IF($E21="","",$E21-$H21)</f>
        <v/>
      </c>
      <c r="J21" s="19">
        <f>IF(OR($I21="",$G21=""),"",IF($I21&lt;=0,"",MAX(0,ДатаОтчёта-$G21)))</f>
        <v/>
      </c>
      <c r="K21" s="8">
        <f>IF($I21="","",IF($I21&lt;=0,"",IF($G21="","без срока",IF($J21=0,"не просрочено",IF($J21&lt;=30,"0–30",IF($J21&lt;=60,"31–60",IF($J21&lt;=90,"61–90","90+")))))))</f>
        <v/>
      </c>
      <c r="L21" s="8">
        <f>IF($I21="","",IF($I21&lt;0,"переплата",IF($I21=0,"оплачен",IF($J21&gt;0,"просрочен","в срок"))))</f>
        <v/>
      </c>
    </row>
    <row r="22">
      <c r="A22" s="20" t="n"/>
      <c r="B22" s="8" t="n"/>
      <c r="C22" s="8" t="n"/>
      <c r="D22" s="8" t="n"/>
      <c r="E22" s="9" t="n"/>
      <c r="F22" s="19">
        <f>IF($C22="","",IFERROR(VLOOKUP($C22,'Клиенты'!$A$6:$C$505,3,FALSE),""))</f>
        <v/>
      </c>
      <c r="G22" s="20">
        <f>IF(OR($A22="",$F22=""),"",WORKDAY($A22+$F22-1,1,Праздники))</f>
        <v/>
      </c>
      <c r="H22" s="9">
        <f>IF($B22="","",SUMIFS(ОплатыСумма,ОплатыДокумент,$B22,ОплатыКлиент,$C22))</f>
        <v/>
      </c>
      <c r="I22" s="9">
        <f>IF($E22="","",$E22-$H22)</f>
        <v/>
      </c>
      <c r="J22" s="19">
        <f>IF(OR($I22="",$G22=""),"",IF($I22&lt;=0,"",MAX(0,ДатаОтчёта-$G22)))</f>
        <v/>
      </c>
      <c r="K22" s="8">
        <f>IF($I22="","",IF($I22&lt;=0,"",IF($G22="","без срока",IF($J22=0,"не просрочено",IF($J22&lt;=30,"0–30",IF($J22&lt;=60,"31–60",IF($J22&lt;=90,"61–90","90+")))))))</f>
        <v/>
      </c>
      <c r="L22" s="8">
        <f>IF($I22="","",IF($I22&lt;0,"переплата",IF($I22=0,"оплачен",IF($J22&gt;0,"просрочен","в срок"))))</f>
        <v/>
      </c>
    </row>
    <row r="23">
      <c r="A23" s="20" t="n"/>
      <c r="B23" s="8" t="n"/>
      <c r="C23" s="8" t="n"/>
      <c r="D23" s="8" t="n"/>
      <c r="E23" s="9" t="n"/>
      <c r="F23" s="19">
        <f>IF($C23="","",IFERROR(VLOOKUP($C23,'Клиенты'!$A$6:$C$505,3,FALSE),""))</f>
        <v/>
      </c>
      <c r="G23" s="20">
        <f>IF(OR($A23="",$F23=""),"",WORKDAY($A23+$F23-1,1,Праздники))</f>
        <v/>
      </c>
      <c r="H23" s="9">
        <f>IF($B23="","",SUMIFS(ОплатыСумма,ОплатыДокумент,$B23,ОплатыКлиент,$C23))</f>
        <v/>
      </c>
      <c r="I23" s="9">
        <f>IF($E23="","",$E23-$H23)</f>
        <v/>
      </c>
      <c r="J23" s="19">
        <f>IF(OR($I23="",$G23=""),"",IF($I23&lt;=0,"",MAX(0,ДатаОтчёта-$G23)))</f>
        <v/>
      </c>
      <c r="K23" s="8">
        <f>IF($I23="","",IF($I23&lt;=0,"",IF($G23="","без срока",IF($J23=0,"не просрочено",IF($J23&lt;=30,"0–30",IF($J23&lt;=60,"31–60",IF($J23&lt;=90,"61–90","90+")))))))</f>
        <v/>
      </c>
      <c r="L23" s="8">
        <f>IF($I23="","",IF($I23&lt;0,"переплата",IF($I23=0,"оплачен",IF($J23&gt;0,"просрочен","в срок"))))</f>
        <v/>
      </c>
    </row>
    <row r="24">
      <c r="A24" s="20" t="n"/>
      <c r="B24" s="8" t="n"/>
      <c r="C24" s="8" t="n"/>
      <c r="D24" s="8" t="n"/>
      <c r="E24" s="9" t="n"/>
      <c r="F24" s="19">
        <f>IF($C24="","",IFERROR(VLOOKUP($C24,'Клиенты'!$A$6:$C$505,3,FALSE),""))</f>
        <v/>
      </c>
      <c r="G24" s="20">
        <f>IF(OR($A24="",$F24=""),"",WORKDAY($A24+$F24-1,1,Праздники))</f>
        <v/>
      </c>
      <c r="H24" s="9">
        <f>IF($B24="","",SUMIFS(ОплатыСумма,ОплатыДокумент,$B24,ОплатыКлиент,$C24))</f>
        <v/>
      </c>
      <c r="I24" s="9">
        <f>IF($E24="","",$E24-$H24)</f>
        <v/>
      </c>
      <c r="J24" s="19">
        <f>IF(OR($I24="",$G24=""),"",IF($I24&lt;=0,"",MAX(0,ДатаОтчёта-$G24)))</f>
        <v/>
      </c>
      <c r="K24" s="8">
        <f>IF($I24="","",IF($I24&lt;=0,"",IF($G24="","без срока",IF($J24=0,"не просрочено",IF($J24&lt;=30,"0–30",IF($J24&lt;=60,"31–60",IF($J24&lt;=90,"61–90","90+")))))))</f>
        <v/>
      </c>
      <c r="L24" s="8">
        <f>IF($I24="","",IF($I24&lt;0,"переплата",IF($I24=0,"оплачен",IF($J24&gt;0,"просрочен","в срок"))))</f>
        <v/>
      </c>
    </row>
    <row r="25">
      <c r="A25" s="20" t="n"/>
      <c r="B25" s="8" t="n"/>
      <c r="C25" s="8" t="n"/>
      <c r="D25" s="8" t="n"/>
      <c r="E25" s="9" t="n"/>
      <c r="F25" s="19">
        <f>IF($C25="","",IFERROR(VLOOKUP($C25,'Клиенты'!$A$6:$C$505,3,FALSE),""))</f>
        <v/>
      </c>
      <c r="G25" s="20">
        <f>IF(OR($A25="",$F25=""),"",WORKDAY($A25+$F25-1,1,Праздники))</f>
        <v/>
      </c>
      <c r="H25" s="9">
        <f>IF($B25="","",SUMIFS(ОплатыСумма,ОплатыДокумент,$B25,ОплатыКлиент,$C25))</f>
        <v/>
      </c>
      <c r="I25" s="9">
        <f>IF($E25="","",$E25-$H25)</f>
        <v/>
      </c>
      <c r="J25" s="19">
        <f>IF(OR($I25="",$G25=""),"",IF($I25&lt;=0,"",MAX(0,ДатаОтчёта-$G25)))</f>
        <v/>
      </c>
      <c r="K25" s="8">
        <f>IF($I25="","",IF($I25&lt;=0,"",IF($G25="","без срока",IF($J25=0,"не просрочено",IF($J25&lt;=30,"0–30",IF($J25&lt;=60,"31–60",IF($J25&lt;=90,"61–90","90+")))))))</f>
        <v/>
      </c>
      <c r="L25" s="8">
        <f>IF($I25="","",IF($I25&lt;0,"переплата",IF($I25=0,"оплачен",IF($J25&gt;0,"просрочен","в срок"))))</f>
        <v/>
      </c>
    </row>
    <row r="26">
      <c r="A26" s="20" t="n"/>
      <c r="B26" s="8" t="n"/>
      <c r="C26" s="8" t="n"/>
      <c r="D26" s="8" t="n"/>
      <c r="E26" s="9" t="n"/>
      <c r="F26" s="19">
        <f>IF($C26="","",IFERROR(VLOOKUP($C26,'Клиенты'!$A$6:$C$505,3,FALSE),""))</f>
        <v/>
      </c>
      <c r="G26" s="20">
        <f>IF(OR($A26="",$F26=""),"",WORKDAY($A26+$F26-1,1,Праздники))</f>
        <v/>
      </c>
      <c r="H26" s="9">
        <f>IF($B26="","",SUMIFS(ОплатыСумма,ОплатыДокумент,$B26,ОплатыКлиент,$C26))</f>
        <v/>
      </c>
      <c r="I26" s="9">
        <f>IF($E26="","",$E26-$H26)</f>
        <v/>
      </c>
      <c r="J26" s="19">
        <f>IF(OR($I26="",$G26=""),"",IF($I26&lt;=0,"",MAX(0,ДатаОтчёта-$G26)))</f>
        <v/>
      </c>
      <c r="K26" s="8">
        <f>IF($I26="","",IF($I26&lt;=0,"",IF($G26="","без срока",IF($J26=0,"не просрочено",IF($J26&lt;=30,"0–30",IF($J26&lt;=60,"31–60",IF($J26&lt;=90,"61–90","90+")))))))</f>
        <v/>
      </c>
      <c r="L26" s="8">
        <f>IF($I26="","",IF($I26&lt;0,"переплата",IF($I26=0,"оплачен",IF($J26&gt;0,"просрочен","в срок"))))</f>
        <v/>
      </c>
    </row>
    <row r="27">
      <c r="A27" s="20" t="n"/>
      <c r="B27" s="8" t="n"/>
      <c r="C27" s="8" t="n"/>
      <c r="D27" s="8" t="n"/>
      <c r="E27" s="9" t="n"/>
      <c r="F27" s="19">
        <f>IF($C27="","",IFERROR(VLOOKUP($C27,'Клиенты'!$A$6:$C$505,3,FALSE),""))</f>
        <v/>
      </c>
      <c r="G27" s="20">
        <f>IF(OR($A27="",$F27=""),"",WORKDAY($A27+$F27-1,1,Праздники))</f>
        <v/>
      </c>
      <c r="H27" s="9">
        <f>IF($B27="","",SUMIFS(ОплатыСумма,ОплатыДокумент,$B27,ОплатыКлиент,$C27))</f>
        <v/>
      </c>
      <c r="I27" s="9">
        <f>IF($E27="","",$E27-$H27)</f>
        <v/>
      </c>
      <c r="J27" s="19">
        <f>IF(OR($I27="",$G27=""),"",IF($I27&lt;=0,"",MAX(0,ДатаОтчёта-$G27)))</f>
        <v/>
      </c>
      <c r="K27" s="8">
        <f>IF($I27="","",IF($I27&lt;=0,"",IF($G27="","без срока",IF($J27=0,"не просрочено",IF($J27&lt;=30,"0–30",IF($J27&lt;=60,"31–60",IF($J27&lt;=90,"61–90","90+")))))))</f>
        <v/>
      </c>
      <c r="L27" s="8">
        <f>IF($I27="","",IF($I27&lt;0,"переплата",IF($I27=0,"оплачен",IF($J27&gt;0,"просрочен","в срок"))))</f>
        <v/>
      </c>
    </row>
    <row r="28">
      <c r="A28" s="20" t="n"/>
      <c r="B28" s="8" t="n"/>
      <c r="C28" s="8" t="n"/>
      <c r="D28" s="8" t="n"/>
      <c r="E28" s="9" t="n"/>
      <c r="F28" s="19">
        <f>IF($C28="","",IFERROR(VLOOKUP($C28,'Клиенты'!$A$6:$C$505,3,FALSE),""))</f>
        <v/>
      </c>
      <c r="G28" s="20">
        <f>IF(OR($A28="",$F28=""),"",WORKDAY($A28+$F28-1,1,Праздники))</f>
        <v/>
      </c>
      <c r="H28" s="9">
        <f>IF($B28="","",SUMIFS(ОплатыСумма,ОплатыДокумент,$B28,ОплатыКлиент,$C28))</f>
        <v/>
      </c>
      <c r="I28" s="9">
        <f>IF($E28="","",$E28-$H28)</f>
        <v/>
      </c>
      <c r="J28" s="19">
        <f>IF(OR($I28="",$G28=""),"",IF($I28&lt;=0,"",MAX(0,ДатаОтчёта-$G28)))</f>
        <v/>
      </c>
      <c r="K28" s="8">
        <f>IF($I28="","",IF($I28&lt;=0,"",IF($G28="","без срока",IF($J28=0,"не просрочено",IF($J28&lt;=30,"0–30",IF($J28&lt;=60,"31–60",IF($J28&lt;=90,"61–90","90+")))))))</f>
        <v/>
      </c>
      <c r="L28" s="8">
        <f>IF($I28="","",IF($I28&lt;0,"переплата",IF($I28=0,"оплачен",IF($J28&gt;0,"просрочен","в срок"))))</f>
        <v/>
      </c>
    </row>
    <row r="29">
      <c r="A29" s="20" t="n"/>
      <c r="B29" s="8" t="n"/>
      <c r="C29" s="8" t="n"/>
      <c r="D29" s="8" t="n"/>
      <c r="E29" s="9" t="n"/>
      <c r="F29" s="19">
        <f>IF($C29="","",IFERROR(VLOOKUP($C29,'Клиенты'!$A$6:$C$505,3,FALSE),""))</f>
        <v/>
      </c>
      <c r="G29" s="20">
        <f>IF(OR($A29="",$F29=""),"",WORKDAY($A29+$F29-1,1,Праздники))</f>
        <v/>
      </c>
      <c r="H29" s="9">
        <f>IF($B29="","",SUMIFS(ОплатыСумма,ОплатыДокумент,$B29,ОплатыКлиент,$C29))</f>
        <v/>
      </c>
      <c r="I29" s="9">
        <f>IF($E29="","",$E29-$H29)</f>
        <v/>
      </c>
      <c r="J29" s="19">
        <f>IF(OR($I29="",$G29=""),"",IF($I29&lt;=0,"",MAX(0,ДатаОтчёта-$G29)))</f>
        <v/>
      </c>
      <c r="K29" s="8">
        <f>IF($I29="","",IF($I29&lt;=0,"",IF($G29="","без срока",IF($J29=0,"не просрочено",IF($J29&lt;=30,"0–30",IF($J29&lt;=60,"31–60",IF($J29&lt;=90,"61–90","90+")))))))</f>
        <v/>
      </c>
      <c r="L29" s="8">
        <f>IF($I29="","",IF($I29&lt;0,"переплата",IF($I29=0,"оплачен",IF($J29&gt;0,"просрочен","в срок"))))</f>
        <v/>
      </c>
    </row>
    <row r="30">
      <c r="A30" s="20" t="n"/>
      <c r="B30" s="8" t="n"/>
      <c r="C30" s="8" t="n"/>
      <c r="D30" s="8" t="n"/>
      <c r="E30" s="9" t="n"/>
      <c r="F30" s="19">
        <f>IF($C30="","",IFERROR(VLOOKUP($C30,'Клиенты'!$A$6:$C$505,3,FALSE),""))</f>
        <v/>
      </c>
      <c r="G30" s="20">
        <f>IF(OR($A30="",$F30=""),"",WORKDAY($A30+$F30-1,1,Праздники))</f>
        <v/>
      </c>
      <c r="H30" s="9">
        <f>IF($B30="","",SUMIFS(ОплатыСумма,ОплатыДокумент,$B30,ОплатыКлиент,$C30))</f>
        <v/>
      </c>
      <c r="I30" s="9">
        <f>IF($E30="","",$E30-$H30)</f>
        <v/>
      </c>
      <c r="J30" s="19">
        <f>IF(OR($I30="",$G30=""),"",IF($I30&lt;=0,"",MAX(0,ДатаОтчёта-$G30)))</f>
        <v/>
      </c>
      <c r="K30" s="8">
        <f>IF($I30="","",IF($I30&lt;=0,"",IF($G30="","без срока",IF($J30=0,"не просрочено",IF($J30&lt;=30,"0–30",IF($J30&lt;=60,"31–60",IF($J30&lt;=90,"61–90","90+")))))))</f>
        <v/>
      </c>
      <c r="L30" s="8">
        <f>IF($I30="","",IF($I30&lt;0,"переплата",IF($I30=0,"оплачен",IF($J30&gt;0,"просрочен","в срок"))))</f>
        <v/>
      </c>
    </row>
    <row r="31">
      <c r="A31" s="20" t="n"/>
      <c r="B31" s="8" t="n"/>
      <c r="C31" s="8" t="n"/>
      <c r="D31" s="8" t="n"/>
      <c r="E31" s="9" t="n"/>
      <c r="F31" s="19">
        <f>IF($C31="","",IFERROR(VLOOKUP($C31,'Клиенты'!$A$6:$C$505,3,FALSE),""))</f>
        <v/>
      </c>
      <c r="G31" s="20">
        <f>IF(OR($A31="",$F31=""),"",WORKDAY($A31+$F31-1,1,Праздники))</f>
        <v/>
      </c>
      <c r="H31" s="9">
        <f>IF($B31="","",SUMIFS(ОплатыСумма,ОплатыДокумент,$B31,ОплатыКлиент,$C31))</f>
        <v/>
      </c>
      <c r="I31" s="9">
        <f>IF($E31="","",$E31-$H31)</f>
        <v/>
      </c>
      <c r="J31" s="19">
        <f>IF(OR($I31="",$G31=""),"",IF($I31&lt;=0,"",MAX(0,ДатаОтчёта-$G31)))</f>
        <v/>
      </c>
      <c r="K31" s="8">
        <f>IF($I31="","",IF($I31&lt;=0,"",IF($G31="","без срока",IF($J31=0,"не просрочено",IF($J31&lt;=30,"0–30",IF($J31&lt;=60,"31–60",IF($J31&lt;=90,"61–90","90+")))))))</f>
        <v/>
      </c>
      <c r="L31" s="8">
        <f>IF($I31="","",IF($I31&lt;0,"переплата",IF($I31=0,"оплачен",IF($J31&gt;0,"просрочен","в срок"))))</f>
        <v/>
      </c>
    </row>
    <row r="32">
      <c r="A32" s="20" t="n"/>
      <c r="B32" s="8" t="n"/>
      <c r="C32" s="8" t="n"/>
      <c r="D32" s="8" t="n"/>
      <c r="E32" s="9" t="n"/>
      <c r="F32" s="19">
        <f>IF($C32="","",IFERROR(VLOOKUP($C32,'Клиенты'!$A$6:$C$505,3,FALSE),""))</f>
        <v/>
      </c>
      <c r="G32" s="20">
        <f>IF(OR($A32="",$F32=""),"",WORKDAY($A32+$F32-1,1,Праздники))</f>
        <v/>
      </c>
      <c r="H32" s="9">
        <f>IF($B32="","",SUMIFS(ОплатыСумма,ОплатыДокумент,$B32,ОплатыКлиент,$C32))</f>
        <v/>
      </c>
      <c r="I32" s="9">
        <f>IF($E32="","",$E32-$H32)</f>
        <v/>
      </c>
      <c r="J32" s="19">
        <f>IF(OR($I32="",$G32=""),"",IF($I32&lt;=0,"",MAX(0,ДатаОтчёта-$G32)))</f>
        <v/>
      </c>
      <c r="K32" s="8">
        <f>IF($I32="","",IF($I32&lt;=0,"",IF($G32="","без срока",IF($J32=0,"не просрочено",IF($J32&lt;=30,"0–30",IF($J32&lt;=60,"31–60",IF($J32&lt;=90,"61–90","90+")))))))</f>
        <v/>
      </c>
      <c r="L32" s="8">
        <f>IF($I32="","",IF($I32&lt;0,"переплата",IF($I32=0,"оплачен",IF($J32&gt;0,"просрочен","в срок"))))</f>
        <v/>
      </c>
    </row>
    <row r="33">
      <c r="A33" s="20" t="n"/>
      <c r="B33" s="8" t="n"/>
      <c r="C33" s="8" t="n"/>
      <c r="D33" s="8" t="n"/>
      <c r="E33" s="9" t="n"/>
      <c r="F33" s="19">
        <f>IF($C33="","",IFERROR(VLOOKUP($C33,'Клиенты'!$A$6:$C$505,3,FALSE),""))</f>
        <v/>
      </c>
      <c r="G33" s="20">
        <f>IF(OR($A33="",$F33=""),"",WORKDAY($A33+$F33-1,1,Праздники))</f>
        <v/>
      </c>
      <c r="H33" s="9">
        <f>IF($B33="","",SUMIFS(ОплатыСумма,ОплатыДокумент,$B33,ОплатыКлиент,$C33))</f>
        <v/>
      </c>
      <c r="I33" s="9">
        <f>IF($E33="","",$E33-$H33)</f>
        <v/>
      </c>
      <c r="J33" s="19">
        <f>IF(OR($I33="",$G33=""),"",IF($I33&lt;=0,"",MAX(0,ДатаОтчёта-$G33)))</f>
        <v/>
      </c>
      <c r="K33" s="8">
        <f>IF($I33="","",IF($I33&lt;=0,"",IF($G33="","без срока",IF($J33=0,"не просрочено",IF($J33&lt;=30,"0–30",IF($J33&lt;=60,"31–60",IF($J33&lt;=90,"61–90","90+")))))))</f>
        <v/>
      </c>
      <c r="L33" s="8">
        <f>IF($I33="","",IF($I33&lt;0,"переплата",IF($I33=0,"оплачен",IF($J33&gt;0,"просрочен","в срок"))))</f>
        <v/>
      </c>
    </row>
    <row r="34">
      <c r="A34" s="20" t="n"/>
      <c r="B34" s="8" t="n"/>
      <c r="C34" s="8" t="n"/>
      <c r="D34" s="8" t="n"/>
      <c r="E34" s="9" t="n"/>
      <c r="F34" s="19">
        <f>IF($C34="","",IFERROR(VLOOKUP($C34,'Клиенты'!$A$6:$C$505,3,FALSE),""))</f>
        <v/>
      </c>
      <c r="G34" s="20">
        <f>IF(OR($A34="",$F34=""),"",WORKDAY($A34+$F34-1,1,Праздники))</f>
        <v/>
      </c>
      <c r="H34" s="9">
        <f>IF($B34="","",SUMIFS(ОплатыСумма,ОплатыДокумент,$B34,ОплатыКлиент,$C34))</f>
        <v/>
      </c>
      <c r="I34" s="9">
        <f>IF($E34="","",$E34-$H34)</f>
        <v/>
      </c>
      <c r="J34" s="19">
        <f>IF(OR($I34="",$G34=""),"",IF($I34&lt;=0,"",MAX(0,ДатаОтчёта-$G34)))</f>
        <v/>
      </c>
      <c r="K34" s="8">
        <f>IF($I34="","",IF($I34&lt;=0,"",IF($G34="","без срока",IF($J34=0,"не просрочено",IF($J34&lt;=30,"0–30",IF($J34&lt;=60,"31–60",IF($J34&lt;=90,"61–90","90+")))))))</f>
        <v/>
      </c>
      <c r="L34" s="8">
        <f>IF($I34="","",IF($I34&lt;0,"переплата",IF($I34=0,"оплачен",IF($J34&gt;0,"просрочен","в срок"))))</f>
        <v/>
      </c>
    </row>
    <row r="35">
      <c r="A35" s="20" t="n"/>
      <c r="B35" s="8" t="n"/>
      <c r="C35" s="8" t="n"/>
      <c r="D35" s="8" t="n"/>
      <c r="E35" s="9" t="n"/>
      <c r="F35" s="19">
        <f>IF($C35="","",IFERROR(VLOOKUP($C35,'Клиенты'!$A$6:$C$505,3,FALSE),""))</f>
        <v/>
      </c>
      <c r="G35" s="20">
        <f>IF(OR($A35="",$F35=""),"",WORKDAY($A35+$F35-1,1,Праздники))</f>
        <v/>
      </c>
      <c r="H35" s="9">
        <f>IF($B35="","",SUMIFS(ОплатыСумма,ОплатыДокумент,$B35,ОплатыКлиент,$C35))</f>
        <v/>
      </c>
      <c r="I35" s="9">
        <f>IF($E35="","",$E35-$H35)</f>
        <v/>
      </c>
      <c r="J35" s="19">
        <f>IF(OR($I35="",$G35=""),"",IF($I35&lt;=0,"",MAX(0,ДатаОтчёта-$G35)))</f>
        <v/>
      </c>
      <c r="K35" s="8">
        <f>IF($I35="","",IF($I35&lt;=0,"",IF($G35="","без срока",IF($J35=0,"не просрочено",IF($J35&lt;=30,"0–30",IF($J35&lt;=60,"31–60",IF($J35&lt;=90,"61–90","90+")))))))</f>
        <v/>
      </c>
      <c r="L35" s="8">
        <f>IF($I35="","",IF($I35&lt;0,"переплата",IF($I35=0,"оплачен",IF($J35&gt;0,"просрочен","в срок"))))</f>
        <v/>
      </c>
    </row>
    <row r="36">
      <c r="A36" s="20" t="n"/>
      <c r="B36" s="8" t="n"/>
      <c r="C36" s="8" t="n"/>
      <c r="D36" s="8" t="n"/>
      <c r="E36" s="9" t="n"/>
      <c r="F36" s="19">
        <f>IF($C36="","",IFERROR(VLOOKUP($C36,'Клиенты'!$A$6:$C$505,3,FALSE),""))</f>
        <v/>
      </c>
      <c r="G36" s="20">
        <f>IF(OR($A36="",$F36=""),"",WORKDAY($A36+$F36-1,1,Праздники))</f>
        <v/>
      </c>
      <c r="H36" s="9">
        <f>IF($B36="","",SUMIFS(ОплатыСумма,ОплатыДокумент,$B36,ОплатыКлиент,$C36))</f>
        <v/>
      </c>
      <c r="I36" s="9">
        <f>IF($E36="","",$E36-$H36)</f>
        <v/>
      </c>
      <c r="J36" s="19">
        <f>IF(OR($I36="",$G36=""),"",IF($I36&lt;=0,"",MAX(0,ДатаОтчёта-$G36)))</f>
        <v/>
      </c>
      <c r="K36" s="8">
        <f>IF($I36="","",IF($I36&lt;=0,"",IF($G36="","без срока",IF($J36=0,"не просрочено",IF($J36&lt;=30,"0–30",IF($J36&lt;=60,"31–60",IF($J36&lt;=90,"61–90","90+")))))))</f>
        <v/>
      </c>
      <c r="L36" s="8">
        <f>IF($I36="","",IF($I36&lt;0,"переплата",IF($I36=0,"оплачен",IF($J36&gt;0,"просрочен","в срок"))))</f>
        <v/>
      </c>
    </row>
    <row r="37">
      <c r="A37" s="20" t="n"/>
      <c r="B37" s="8" t="n"/>
      <c r="C37" s="8" t="n"/>
      <c r="D37" s="8" t="n"/>
      <c r="E37" s="9" t="n"/>
      <c r="F37" s="19">
        <f>IF($C37="","",IFERROR(VLOOKUP($C37,'Клиенты'!$A$6:$C$505,3,FALSE),""))</f>
        <v/>
      </c>
      <c r="G37" s="20">
        <f>IF(OR($A37="",$F37=""),"",WORKDAY($A37+$F37-1,1,Праздники))</f>
        <v/>
      </c>
      <c r="H37" s="9">
        <f>IF($B37="","",SUMIFS(ОплатыСумма,ОплатыДокумент,$B37,ОплатыКлиент,$C37))</f>
        <v/>
      </c>
      <c r="I37" s="9">
        <f>IF($E37="","",$E37-$H37)</f>
        <v/>
      </c>
      <c r="J37" s="19">
        <f>IF(OR($I37="",$G37=""),"",IF($I37&lt;=0,"",MAX(0,ДатаОтчёта-$G37)))</f>
        <v/>
      </c>
      <c r="K37" s="8">
        <f>IF($I37="","",IF($I37&lt;=0,"",IF($G37="","без срока",IF($J37=0,"не просрочено",IF($J37&lt;=30,"0–30",IF($J37&lt;=60,"31–60",IF($J37&lt;=90,"61–90","90+")))))))</f>
        <v/>
      </c>
      <c r="L37" s="8">
        <f>IF($I37="","",IF($I37&lt;0,"переплата",IF($I37=0,"оплачен",IF($J37&gt;0,"просрочен","в срок"))))</f>
        <v/>
      </c>
    </row>
    <row r="38">
      <c r="A38" s="20" t="n"/>
      <c r="B38" s="8" t="n"/>
      <c r="C38" s="8" t="n"/>
      <c r="D38" s="8" t="n"/>
      <c r="E38" s="9" t="n"/>
      <c r="F38" s="19">
        <f>IF($C38="","",IFERROR(VLOOKUP($C38,'Клиенты'!$A$6:$C$505,3,FALSE),""))</f>
        <v/>
      </c>
      <c r="G38" s="20">
        <f>IF(OR($A38="",$F38=""),"",WORKDAY($A38+$F38-1,1,Праздники))</f>
        <v/>
      </c>
      <c r="H38" s="9">
        <f>IF($B38="","",SUMIFS(ОплатыСумма,ОплатыДокумент,$B38,ОплатыКлиент,$C38))</f>
        <v/>
      </c>
      <c r="I38" s="9">
        <f>IF($E38="","",$E38-$H38)</f>
        <v/>
      </c>
      <c r="J38" s="19">
        <f>IF(OR($I38="",$G38=""),"",IF($I38&lt;=0,"",MAX(0,ДатаОтчёта-$G38)))</f>
        <v/>
      </c>
      <c r="K38" s="8">
        <f>IF($I38="","",IF($I38&lt;=0,"",IF($G38="","без срока",IF($J38=0,"не просрочено",IF($J38&lt;=30,"0–30",IF($J38&lt;=60,"31–60",IF($J38&lt;=90,"61–90","90+")))))))</f>
        <v/>
      </c>
      <c r="L38" s="8">
        <f>IF($I38="","",IF($I38&lt;0,"переплата",IF($I38=0,"оплачен",IF($J38&gt;0,"просрочен","в срок"))))</f>
        <v/>
      </c>
    </row>
    <row r="39">
      <c r="A39" s="20" t="n"/>
      <c r="B39" s="8" t="n"/>
      <c r="C39" s="8" t="n"/>
      <c r="D39" s="8" t="n"/>
      <c r="E39" s="9" t="n"/>
      <c r="F39" s="19">
        <f>IF($C39="","",IFERROR(VLOOKUP($C39,'Клиенты'!$A$6:$C$505,3,FALSE),""))</f>
        <v/>
      </c>
      <c r="G39" s="20">
        <f>IF(OR($A39="",$F39=""),"",WORKDAY($A39+$F39-1,1,Праздники))</f>
        <v/>
      </c>
      <c r="H39" s="9">
        <f>IF($B39="","",SUMIFS(ОплатыСумма,ОплатыДокумент,$B39,ОплатыКлиент,$C39))</f>
        <v/>
      </c>
      <c r="I39" s="9">
        <f>IF($E39="","",$E39-$H39)</f>
        <v/>
      </c>
      <c r="J39" s="19">
        <f>IF(OR($I39="",$G39=""),"",IF($I39&lt;=0,"",MAX(0,ДатаОтчёта-$G39)))</f>
        <v/>
      </c>
      <c r="K39" s="8">
        <f>IF($I39="","",IF($I39&lt;=0,"",IF($G39="","без срока",IF($J39=0,"не просрочено",IF($J39&lt;=30,"0–30",IF($J39&lt;=60,"31–60",IF($J39&lt;=90,"61–90","90+")))))))</f>
        <v/>
      </c>
      <c r="L39" s="8">
        <f>IF($I39="","",IF($I39&lt;0,"переплата",IF($I39=0,"оплачен",IF($J39&gt;0,"просрочен","в срок"))))</f>
        <v/>
      </c>
    </row>
    <row r="40">
      <c r="A40" s="20" t="n"/>
      <c r="B40" s="8" t="n"/>
      <c r="C40" s="8" t="n"/>
      <c r="D40" s="8" t="n"/>
      <c r="E40" s="9" t="n"/>
      <c r="F40" s="19">
        <f>IF($C40="","",IFERROR(VLOOKUP($C40,'Клиенты'!$A$6:$C$505,3,FALSE),""))</f>
        <v/>
      </c>
      <c r="G40" s="20">
        <f>IF(OR($A40="",$F40=""),"",WORKDAY($A40+$F40-1,1,Праздники))</f>
        <v/>
      </c>
      <c r="H40" s="9">
        <f>IF($B40="","",SUMIFS(ОплатыСумма,ОплатыДокумент,$B40,ОплатыКлиент,$C40))</f>
        <v/>
      </c>
      <c r="I40" s="9">
        <f>IF($E40="","",$E40-$H40)</f>
        <v/>
      </c>
      <c r="J40" s="19">
        <f>IF(OR($I40="",$G40=""),"",IF($I40&lt;=0,"",MAX(0,ДатаОтчёта-$G40)))</f>
        <v/>
      </c>
      <c r="K40" s="8">
        <f>IF($I40="","",IF($I40&lt;=0,"",IF($G40="","без срока",IF($J40=0,"не просрочено",IF($J40&lt;=30,"0–30",IF($J40&lt;=60,"31–60",IF($J40&lt;=90,"61–90","90+")))))))</f>
        <v/>
      </c>
      <c r="L40" s="8">
        <f>IF($I40="","",IF($I40&lt;0,"переплата",IF($I40=0,"оплачен",IF($J40&gt;0,"просрочен","в срок"))))</f>
        <v/>
      </c>
    </row>
    <row r="41">
      <c r="A41" s="20" t="n"/>
      <c r="B41" s="8" t="n"/>
      <c r="C41" s="8" t="n"/>
      <c r="D41" s="8" t="n"/>
      <c r="E41" s="9" t="n"/>
      <c r="F41" s="19">
        <f>IF($C41="","",IFERROR(VLOOKUP($C41,'Клиенты'!$A$6:$C$505,3,FALSE),""))</f>
        <v/>
      </c>
      <c r="G41" s="20">
        <f>IF(OR($A41="",$F41=""),"",WORKDAY($A41+$F41-1,1,Праздники))</f>
        <v/>
      </c>
      <c r="H41" s="9">
        <f>IF($B41="","",SUMIFS(ОплатыСумма,ОплатыДокумент,$B41,ОплатыКлиент,$C41))</f>
        <v/>
      </c>
      <c r="I41" s="9">
        <f>IF($E41="","",$E41-$H41)</f>
        <v/>
      </c>
      <c r="J41" s="19">
        <f>IF(OR($I41="",$G41=""),"",IF($I41&lt;=0,"",MAX(0,ДатаОтчёта-$G41)))</f>
        <v/>
      </c>
      <c r="K41" s="8">
        <f>IF($I41="","",IF($I41&lt;=0,"",IF($G41="","без срока",IF($J41=0,"не просрочено",IF($J41&lt;=30,"0–30",IF($J41&lt;=60,"31–60",IF($J41&lt;=90,"61–90","90+")))))))</f>
        <v/>
      </c>
      <c r="L41" s="8">
        <f>IF($I41="","",IF($I41&lt;0,"переплата",IF($I41=0,"оплачен",IF($J41&gt;0,"просрочен","в срок"))))</f>
        <v/>
      </c>
    </row>
    <row r="42">
      <c r="A42" s="20" t="n"/>
      <c r="B42" s="8" t="n"/>
      <c r="C42" s="8" t="n"/>
      <c r="D42" s="8" t="n"/>
      <c r="E42" s="9" t="n"/>
      <c r="F42" s="19">
        <f>IF($C42="","",IFERROR(VLOOKUP($C42,'Клиенты'!$A$6:$C$505,3,FALSE),""))</f>
        <v/>
      </c>
      <c r="G42" s="20">
        <f>IF(OR($A42="",$F42=""),"",WORKDAY($A42+$F42-1,1,Праздники))</f>
        <v/>
      </c>
      <c r="H42" s="9">
        <f>IF($B42="","",SUMIFS(ОплатыСумма,ОплатыДокумент,$B42,ОплатыКлиент,$C42))</f>
        <v/>
      </c>
      <c r="I42" s="9">
        <f>IF($E42="","",$E42-$H42)</f>
        <v/>
      </c>
      <c r="J42" s="19">
        <f>IF(OR($I42="",$G42=""),"",IF($I42&lt;=0,"",MAX(0,ДатаОтчёта-$G42)))</f>
        <v/>
      </c>
      <c r="K42" s="8">
        <f>IF($I42="","",IF($I42&lt;=0,"",IF($G42="","без срока",IF($J42=0,"не просрочено",IF($J42&lt;=30,"0–30",IF($J42&lt;=60,"31–60",IF($J42&lt;=90,"61–90","90+")))))))</f>
        <v/>
      </c>
      <c r="L42" s="8">
        <f>IF($I42="","",IF($I42&lt;0,"переплата",IF($I42=0,"оплачен",IF($J42&gt;0,"просрочен","в срок"))))</f>
        <v/>
      </c>
    </row>
    <row r="43">
      <c r="A43" s="20" t="n"/>
      <c r="B43" s="8" t="n"/>
      <c r="C43" s="8" t="n"/>
      <c r="D43" s="8" t="n"/>
      <c r="E43" s="9" t="n"/>
      <c r="F43" s="19">
        <f>IF($C43="","",IFERROR(VLOOKUP($C43,'Клиенты'!$A$6:$C$505,3,FALSE),""))</f>
        <v/>
      </c>
      <c r="G43" s="20">
        <f>IF(OR($A43="",$F43=""),"",WORKDAY($A43+$F43-1,1,Праздники))</f>
        <v/>
      </c>
      <c r="H43" s="9">
        <f>IF($B43="","",SUMIFS(ОплатыСумма,ОплатыДокумент,$B43,ОплатыКлиент,$C43))</f>
        <v/>
      </c>
      <c r="I43" s="9">
        <f>IF($E43="","",$E43-$H43)</f>
        <v/>
      </c>
      <c r="J43" s="19">
        <f>IF(OR($I43="",$G43=""),"",IF($I43&lt;=0,"",MAX(0,ДатаОтчёта-$G43)))</f>
        <v/>
      </c>
      <c r="K43" s="8">
        <f>IF($I43="","",IF($I43&lt;=0,"",IF($G43="","без срока",IF($J43=0,"не просрочено",IF($J43&lt;=30,"0–30",IF($J43&lt;=60,"31–60",IF($J43&lt;=90,"61–90","90+")))))))</f>
        <v/>
      </c>
      <c r="L43" s="8">
        <f>IF($I43="","",IF($I43&lt;0,"переплата",IF($I43=0,"оплачен",IF($J43&gt;0,"просрочен","в срок"))))</f>
        <v/>
      </c>
    </row>
    <row r="44">
      <c r="A44" s="20" t="n"/>
      <c r="B44" s="8" t="n"/>
      <c r="C44" s="8" t="n"/>
      <c r="D44" s="8" t="n"/>
      <c r="E44" s="9" t="n"/>
      <c r="F44" s="19">
        <f>IF($C44="","",IFERROR(VLOOKUP($C44,'Клиенты'!$A$6:$C$505,3,FALSE),""))</f>
        <v/>
      </c>
      <c r="G44" s="20">
        <f>IF(OR($A44="",$F44=""),"",WORKDAY($A44+$F44-1,1,Праздники))</f>
        <v/>
      </c>
      <c r="H44" s="9">
        <f>IF($B44="","",SUMIFS(ОплатыСумма,ОплатыДокумент,$B44,ОплатыКлиент,$C44))</f>
        <v/>
      </c>
      <c r="I44" s="9">
        <f>IF($E44="","",$E44-$H44)</f>
        <v/>
      </c>
      <c r="J44" s="19">
        <f>IF(OR($I44="",$G44=""),"",IF($I44&lt;=0,"",MAX(0,ДатаОтчёта-$G44)))</f>
        <v/>
      </c>
      <c r="K44" s="8">
        <f>IF($I44="","",IF($I44&lt;=0,"",IF($G44="","без срока",IF($J44=0,"не просрочено",IF($J44&lt;=30,"0–30",IF($J44&lt;=60,"31–60",IF($J44&lt;=90,"61–90","90+")))))))</f>
        <v/>
      </c>
      <c r="L44" s="8">
        <f>IF($I44="","",IF($I44&lt;0,"переплата",IF($I44=0,"оплачен",IF($J44&gt;0,"просрочен","в срок"))))</f>
        <v/>
      </c>
    </row>
    <row r="45">
      <c r="A45" s="20" t="n"/>
      <c r="B45" s="8" t="n"/>
      <c r="C45" s="8" t="n"/>
      <c r="D45" s="8" t="n"/>
      <c r="E45" s="9" t="n"/>
      <c r="F45" s="19">
        <f>IF($C45="","",IFERROR(VLOOKUP($C45,'Клиенты'!$A$6:$C$505,3,FALSE),""))</f>
        <v/>
      </c>
      <c r="G45" s="20">
        <f>IF(OR($A45="",$F45=""),"",WORKDAY($A45+$F45-1,1,Праздники))</f>
        <v/>
      </c>
      <c r="H45" s="9">
        <f>IF($B45="","",SUMIFS(ОплатыСумма,ОплатыДокумент,$B45,ОплатыКлиент,$C45))</f>
        <v/>
      </c>
      <c r="I45" s="9">
        <f>IF($E45="","",$E45-$H45)</f>
        <v/>
      </c>
      <c r="J45" s="19">
        <f>IF(OR($I45="",$G45=""),"",IF($I45&lt;=0,"",MAX(0,ДатаОтчёта-$G45)))</f>
        <v/>
      </c>
      <c r="K45" s="8">
        <f>IF($I45="","",IF($I45&lt;=0,"",IF($G45="","без срока",IF($J45=0,"не просрочено",IF($J45&lt;=30,"0–30",IF($J45&lt;=60,"31–60",IF($J45&lt;=90,"61–90","90+")))))))</f>
        <v/>
      </c>
      <c r="L45" s="8">
        <f>IF($I45="","",IF($I45&lt;0,"переплата",IF($I45=0,"оплачен",IF($J45&gt;0,"просрочен","в срок"))))</f>
        <v/>
      </c>
    </row>
    <row r="46">
      <c r="A46" s="20" t="n"/>
      <c r="B46" s="8" t="n"/>
      <c r="C46" s="8" t="n"/>
      <c r="D46" s="8" t="n"/>
      <c r="E46" s="9" t="n"/>
      <c r="F46" s="19">
        <f>IF($C46="","",IFERROR(VLOOKUP($C46,'Клиенты'!$A$6:$C$505,3,FALSE),""))</f>
        <v/>
      </c>
      <c r="G46" s="20">
        <f>IF(OR($A46="",$F46=""),"",WORKDAY($A46+$F46-1,1,Праздники))</f>
        <v/>
      </c>
      <c r="H46" s="9">
        <f>IF($B46="","",SUMIFS(ОплатыСумма,ОплатыДокумент,$B46,ОплатыКлиент,$C46))</f>
        <v/>
      </c>
      <c r="I46" s="9">
        <f>IF($E46="","",$E46-$H46)</f>
        <v/>
      </c>
      <c r="J46" s="19">
        <f>IF(OR($I46="",$G46=""),"",IF($I46&lt;=0,"",MAX(0,ДатаОтчёта-$G46)))</f>
        <v/>
      </c>
      <c r="K46" s="8">
        <f>IF($I46="","",IF($I46&lt;=0,"",IF($G46="","без срока",IF($J46=0,"не просрочено",IF($J46&lt;=30,"0–30",IF($J46&lt;=60,"31–60",IF($J46&lt;=90,"61–90","90+")))))))</f>
        <v/>
      </c>
      <c r="L46" s="8">
        <f>IF($I46="","",IF($I46&lt;0,"переплата",IF($I46=0,"оплачен",IF($J46&gt;0,"просрочен","в срок"))))</f>
        <v/>
      </c>
    </row>
    <row r="47">
      <c r="A47" s="20" t="n"/>
      <c r="B47" s="8" t="n"/>
      <c r="C47" s="8" t="n"/>
      <c r="D47" s="8" t="n"/>
      <c r="E47" s="9" t="n"/>
      <c r="F47" s="19">
        <f>IF($C47="","",IFERROR(VLOOKUP($C47,'Клиенты'!$A$6:$C$505,3,FALSE),""))</f>
        <v/>
      </c>
      <c r="G47" s="20">
        <f>IF(OR($A47="",$F47=""),"",WORKDAY($A47+$F47-1,1,Праздники))</f>
        <v/>
      </c>
      <c r="H47" s="9">
        <f>IF($B47="","",SUMIFS(ОплатыСумма,ОплатыДокумент,$B47,ОплатыКлиент,$C47))</f>
        <v/>
      </c>
      <c r="I47" s="9">
        <f>IF($E47="","",$E47-$H47)</f>
        <v/>
      </c>
      <c r="J47" s="19">
        <f>IF(OR($I47="",$G47=""),"",IF($I47&lt;=0,"",MAX(0,ДатаОтчёта-$G47)))</f>
        <v/>
      </c>
      <c r="K47" s="8">
        <f>IF($I47="","",IF($I47&lt;=0,"",IF($G47="","без срока",IF($J47=0,"не просрочено",IF($J47&lt;=30,"0–30",IF($J47&lt;=60,"31–60",IF($J47&lt;=90,"61–90","90+")))))))</f>
        <v/>
      </c>
      <c r="L47" s="8">
        <f>IF($I47="","",IF($I47&lt;0,"переплата",IF($I47=0,"оплачен",IF($J47&gt;0,"просрочен","в срок"))))</f>
        <v/>
      </c>
    </row>
    <row r="48">
      <c r="A48" s="20" t="n"/>
      <c r="B48" s="8" t="n"/>
      <c r="C48" s="8" t="n"/>
      <c r="D48" s="8" t="n"/>
      <c r="E48" s="9" t="n"/>
      <c r="F48" s="19">
        <f>IF($C48="","",IFERROR(VLOOKUP($C48,'Клиенты'!$A$6:$C$505,3,FALSE),""))</f>
        <v/>
      </c>
      <c r="G48" s="20">
        <f>IF(OR($A48="",$F48=""),"",WORKDAY($A48+$F48-1,1,Праздники))</f>
        <v/>
      </c>
      <c r="H48" s="9">
        <f>IF($B48="","",SUMIFS(ОплатыСумма,ОплатыДокумент,$B48,ОплатыКлиент,$C48))</f>
        <v/>
      </c>
      <c r="I48" s="9">
        <f>IF($E48="","",$E48-$H48)</f>
        <v/>
      </c>
      <c r="J48" s="19">
        <f>IF(OR($I48="",$G48=""),"",IF($I48&lt;=0,"",MAX(0,ДатаОтчёта-$G48)))</f>
        <v/>
      </c>
      <c r="K48" s="8">
        <f>IF($I48="","",IF($I48&lt;=0,"",IF($G48="","без срока",IF($J48=0,"не просрочено",IF($J48&lt;=30,"0–30",IF($J48&lt;=60,"31–60",IF($J48&lt;=90,"61–90","90+")))))))</f>
        <v/>
      </c>
      <c r="L48" s="8">
        <f>IF($I48="","",IF($I48&lt;0,"переплата",IF($I48=0,"оплачен",IF($J48&gt;0,"просрочен","в срок"))))</f>
        <v/>
      </c>
    </row>
    <row r="49">
      <c r="A49" s="20" t="n"/>
      <c r="B49" s="8" t="n"/>
      <c r="C49" s="8" t="n"/>
      <c r="D49" s="8" t="n"/>
      <c r="E49" s="9" t="n"/>
      <c r="F49" s="19">
        <f>IF($C49="","",IFERROR(VLOOKUP($C49,'Клиенты'!$A$6:$C$505,3,FALSE),""))</f>
        <v/>
      </c>
      <c r="G49" s="20">
        <f>IF(OR($A49="",$F49=""),"",WORKDAY($A49+$F49-1,1,Праздники))</f>
        <v/>
      </c>
      <c r="H49" s="9">
        <f>IF($B49="","",SUMIFS(ОплатыСумма,ОплатыДокумент,$B49,ОплатыКлиент,$C49))</f>
        <v/>
      </c>
      <c r="I49" s="9">
        <f>IF($E49="","",$E49-$H49)</f>
        <v/>
      </c>
      <c r="J49" s="19">
        <f>IF(OR($I49="",$G49=""),"",IF($I49&lt;=0,"",MAX(0,ДатаОтчёта-$G49)))</f>
        <v/>
      </c>
      <c r="K49" s="8">
        <f>IF($I49="","",IF($I49&lt;=0,"",IF($G49="","без срока",IF($J49=0,"не просрочено",IF($J49&lt;=30,"0–30",IF($J49&lt;=60,"31–60",IF($J49&lt;=90,"61–90","90+")))))))</f>
        <v/>
      </c>
      <c r="L49" s="8">
        <f>IF($I49="","",IF($I49&lt;0,"переплата",IF($I49=0,"оплачен",IF($J49&gt;0,"просрочен","в срок"))))</f>
        <v/>
      </c>
    </row>
    <row r="50">
      <c r="A50" s="20" t="n"/>
      <c r="B50" s="8" t="n"/>
      <c r="C50" s="8" t="n"/>
      <c r="D50" s="8" t="n"/>
      <c r="E50" s="9" t="n"/>
      <c r="F50" s="19">
        <f>IF($C50="","",IFERROR(VLOOKUP($C50,'Клиенты'!$A$6:$C$505,3,FALSE),""))</f>
        <v/>
      </c>
      <c r="G50" s="20">
        <f>IF(OR($A50="",$F50=""),"",WORKDAY($A50+$F50-1,1,Праздники))</f>
        <v/>
      </c>
      <c r="H50" s="9">
        <f>IF($B50="","",SUMIFS(ОплатыСумма,ОплатыДокумент,$B50,ОплатыКлиент,$C50))</f>
        <v/>
      </c>
      <c r="I50" s="9">
        <f>IF($E50="","",$E50-$H50)</f>
        <v/>
      </c>
      <c r="J50" s="19">
        <f>IF(OR($I50="",$G50=""),"",IF($I50&lt;=0,"",MAX(0,ДатаОтчёта-$G50)))</f>
        <v/>
      </c>
      <c r="K50" s="8">
        <f>IF($I50="","",IF($I50&lt;=0,"",IF($G50="","без срока",IF($J50=0,"не просрочено",IF($J50&lt;=30,"0–30",IF($J50&lt;=60,"31–60",IF($J50&lt;=90,"61–90","90+")))))))</f>
        <v/>
      </c>
      <c r="L50" s="8">
        <f>IF($I50="","",IF($I50&lt;0,"переплата",IF($I50=0,"оплачен",IF($J50&gt;0,"просрочен","в срок"))))</f>
        <v/>
      </c>
    </row>
    <row r="51">
      <c r="A51" s="20" t="n"/>
      <c r="B51" s="8" t="n"/>
      <c r="C51" s="8" t="n"/>
      <c r="D51" s="8" t="n"/>
      <c r="E51" s="9" t="n"/>
      <c r="F51" s="19">
        <f>IF($C51="","",IFERROR(VLOOKUP($C51,'Клиенты'!$A$6:$C$505,3,FALSE),""))</f>
        <v/>
      </c>
      <c r="G51" s="20">
        <f>IF(OR($A51="",$F51=""),"",WORKDAY($A51+$F51-1,1,Праздники))</f>
        <v/>
      </c>
      <c r="H51" s="9">
        <f>IF($B51="","",SUMIFS(ОплатыСумма,ОплатыДокумент,$B51,ОплатыКлиент,$C51))</f>
        <v/>
      </c>
      <c r="I51" s="9">
        <f>IF($E51="","",$E51-$H51)</f>
        <v/>
      </c>
      <c r="J51" s="19">
        <f>IF(OR($I51="",$G51=""),"",IF($I51&lt;=0,"",MAX(0,ДатаОтчёта-$G51)))</f>
        <v/>
      </c>
      <c r="K51" s="8">
        <f>IF($I51="","",IF($I51&lt;=0,"",IF($G51="","без срока",IF($J51=0,"не просрочено",IF($J51&lt;=30,"0–30",IF($J51&lt;=60,"31–60",IF($J51&lt;=90,"61–90","90+")))))))</f>
        <v/>
      </c>
      <c r="L51" s="8">
        <f>IF($I51="","",IF($I51&lt;0,"переплата",IF($I51=0,"оплачен",IF($J51&gt;0,"просрочен","в срок"))))</f>
        <v/>
      </c>
    </row>
    <row r="52">
      <c r="A52" s="20" t="n"/>
      <c r="B52" s="8" t="n"/>
      <c r="C52" s="8" t="n"/>
      <c r="D52" s="8" t="n"/>
      <c r="E52" s="9" t="n"/>
      <c r="F52" s="19">
        <f>IF($C52="","",IFERROR(VLOOKUP($C52,'Клиенты'!$A$6:$C$505,3,FALSE),""))</f>
        <v/>
      </c>
      <c r="G52" s="20">
        <f>IF(OR($A52="",$F52=""),"",WORKDAY($A52+$F52-1,1,Праздники))</f>
        <v/>
      </c>
      <c r="H52" s="9">
        <f>IF($B52="","",SUMIFS(ОплатыСумма,ОплатыДокумент,$B52,ОплатыКлиент,$C52))</f>
        <v/>
      </c>
      <c r="I52" s="9">
        <f>IF($E52="","",$E52-$H52)</f>
        <v/>
      </c>
      <c r="J52" s="19">
        <f>IF(OR($I52="",$G52=""),"",IF($I52&lt;=0,"",MAX(0,ДатаОтчёта-$G52)))</f>
        <v/>
      </c>
      <c r="K52" s="8">
        <f>IF($I52="","",IF($I52&lt;=0,"",IF($G52="","без срока",IF($J52=0,"не просрочено",IF($J52&lt;=30,"0–30",IF($J52&lt;=60,"31–60",IF($J52&lt;=90,"61–90","90+")))))))</f>
        <v/>
      </c>
      <c r="L52" s="8">
        <f>IF($I52="","",IF($I52&lt;0,"переплата",IF($I52=0,"оплачен",IF($J52&gt;0,"просрочен","в срок"))))</f>
        <v/>
      </c>
    </row>
    <row r="53">
      <c r="A53" s="20" t="n"/>
      <c r="B53" s="8" t="n"/>
      <c r="C53" s="8" t="n"/>
      <c r="D53" s="8" t="n"/>
      <c r="E53" s="9" t="n"/>
      <c r="F53" s="19">
        <f>IF($C53="","",IFERROR(VLOOKUP($C53,'Клиенты'!$A$6:$C$505,3,FALSE),""))</f>
        <v/>
      </c>
      <c r="G53" s="20">
        <f>IF(OR($A53="",$F53=""),"",WORKDAY($A53+$F53-1,1,Праздники))</f>
        <v/>
      </c>
      <c r="H53" s="9">
        <f>IF($B53="","",SUMIFS(ОплатыСумма,ОплатыДокумент,$B53,ОплатыКлиент,$C53))</f>
        <v/>
      </c>
      <c r="I53" s="9">
        <f>IF($E53="","",$E53-$H53)</f>
        <v/>
      </c>
      <c r="J53" s="19">
        <f>IF(OR($I53="",$G53=""),"",IF($I53&lt;=0,"",MAX(0,ДатаОтчёта-$G53)))</f>
        <v/>
      </c>
      <c r="K53" s="8">
        <f>IF($I53="","",IF($I53&lt;=0,"",IF($G53="","без срока",IF($J53=0,"не просрочено",IF($J53&lt;=30,"0–30",IF($J53&lt;=60,"31–60",IF($J53&lt;=90,"61–90","90+")))))))</f>
        <v/>
      </c>
      <c r="L53" s="8">
        <f>IF($I53="","",IF($I53&lt;0,"переплата",IF($I53=0,"оплачен",IF($J53&gt;0,"просрочен","в срок"))))</f>
        <v/>
      </c>
    </row>
    <row r="54">
      <c r="A54" s="20" t="n"/>
      <c r="B54" s="8" t="n"/>
      <c r="C54" s="8" t="n"/>
      <c r="D54" s="8" t="n"/>
      <c r="E54" s="9" t="n"/>
      <c r="F54" s="19">
        <f>IF($C54="","",IFERROR(VLOOKUP($C54,'Клиенты'!$A$6:$C$505,3,FALSE),""))</f>
        <v/>
      </c>
      <c r="G54" s="20">
        <f>IF(OR($A54="",$F54=""),"",WORKDAY($A54+$F54-1,1,Праздники))</f>
        <v/>
      </c>
      <c r="H54" s="9">
        <f>IF($B54="","",SUMIFS(ОплатыСумма,ОплатыДокумент,$B54,ОплатыКлиент,$C54))</f>
        <v/>
      </c>
      <c r="I54" s="9">
        <f>IF($E54="","",$E54-$H54)</f>
        <v/>
      </c>
      <c r="J54" s="19">
        <f>IF(OR($I54="",$G54=""),"",IF($I54&lt;=0,"",MAX(0,ДатаОтчёта-$G54)))</f>
        <v/>
      </c>
      <c r="K54" s="8">
        <f>IF($I54="","",IF($I54&lt;=0,"",IF($G54="","без срока",IF($J54=0,"не просрочено",IF($J54&lt;=30,"0–30",IF($J54&lt;=60,"31–60",IF($J54&lt;=90,"61–90","90+")))))))</f>
        <v/>
      </c>
      <c r="L54" s="8">
        <f>IF($I54="","",IF($I54&lt;0,"переплата",IF($I54=0,"оплачен",IF($J54&gt;0,"просрочен","в срок"))))</f>
        <v/>
      </c>
    </row>
    <row r="55">
      <c r="A55" s="20" t="n"/>
      <c r="B55" s="8" t="n"/>
      <c r="C55" s="8" t="n"/>
      <c r="D55" s="8" t="n"/>
      <c r="E55" s="9" t="n"/>
      <c r="F55" s="19">
        <f>IF($C55="","",IFERROR(VLOOKUP($C55,'Клиенты'!$A$6:$C$505,3,FALSE),""))</f>
        <v/>
      </c>
      <c r="G55" s="20">
        <f>IF(OR($A55="",$F55=""),"",WORKDAY($A55+$F55-1,1,Праздники))</f>
        <v/>
      </c>
      <c r="H55" s="9">
        <f>IF($B55="","",SUMIFS(ОплатыСумма,ОплатыДокумент,$B55,ОплатыКлиент,$C55))</f>
        <v/>
      </c>
      <c r="I55" s="9">
        <f>IF($E55="","",$E55-$H55)</f>
        <v/>
      </c>
      <c r="J55" s="19">
        <f>IF(OR($I55="",$G55=""),"",IF($I55&lt;=0,"",MAX(0,ДатаОтчёта-$G55)))</f>
        <v/>
      </c>
      <c r="K55" s="8">
        <f>IF($I55="","",IF($I55&lt;=0,"",IF($G55="","без срока",IF($J55=0,"не просрочено",IF($J55&lt;=30,"0–30",IF($J55&lt;=60,"31–60",IF($J55&lt;=90,"61–90","90+")))))))</f>
        <v/>
      </c>
      <c r="L55" s="8">
        <f>IF($I55="","",IF($I55&lt;0,"переплата",IF($I55=0,"оплачен",IF($J55&gt;0,"просрочен","в срок"))))</f>
        <v/>
      </c>
    </row>
    <row r="56">
      <c r="A56" s="20" t="n"/>
      <c r="B56" s="8" t="n"/>
      <c r="C56" s="8" t="n"/>
      <c r="D56" s="8" t="n"/>
      <c r="E56" s="9" t="n"/>
      <c r="F56" s="19">
        <f>IF($C56="","",IFERROR(VLOOKUP($C56,'Клиенты'!$A$6:$C$505,3,FALSE),""))</f>
        <v/>
      </c>
      <c r="G56" s="20">
        <f>IF(OR($A56="",$F56=""),"",WORKDAY($A56+$F56-1,1,Праздники))</f>
        <v/>
      </c>
      <c r="H56" s="9">
        <f>IF($B56="","",SUMIFS(ОплатыСумма,ОплатыДокумент,$B56,ОплатыКлиент,$C56))</f>
        <v/>
      </c>
      <c r="I56" s="9">
        <f>IF($E56="","",$E56-$H56)</f>
        <v/>
      </c>
      <c r="J56" s="19">
        <f>IF(OR($I56="",$G56=""),"",IF($I56&lt;=0,"",MAX(0,ДатаОтчёта-$G56)))</f>
        <v/>
      </c>
      <c r="K56" s="8">
        <f>IF($I56="","",IF($I56&lt;=0,"",IF($G56="","без срока",IF($J56=0,"не просрочено",IF($J56&lt;=30,"0–30",IF($J56&lt;=60,"31–60",IF($J56&lt;=90,"61–90","90+")))))))</f>
        <v/>
      </c>
      <c r="L56" s="8">
        <f>IF($I56="","",IF($I56&lt;0,"переплата",IF($I56=0,"оплачен",IF($J56&gt;0,"просрочен","в срок"))))</f>
        <v/>
      </c>
    </row>
    <row r="57">
      <c r="A57" s="20" t="n"/>
      <c r="B57" s="8" t="n"/>
      <c r="C57" s="8" t="n"/>
      <c r="D57" s="8" t="n"/>
      <c r="E57" s="9" t="n"/>
      <c r="F57" s="19">
        <f>IF($C57="","",IFERROR(VLOOKUP($C57,'Клиенты'!$A$6:$C$505,3,FALSE),""))</f>
        <v/>
      </c>
      <c r="G57" s="20">
        <f>IF(OR($A57="",$F57=""),"",WORKDAY($A57+$F57-1,1,Праздники))</f>
        <v/>
      </c>
      <c r="H57" s="9">
        <f>IF($B57="","",SUMIFS(ОплатыСумма,ОплатыДокумент,$B57,ОплатыКлиент,$C57))</f>
        <v/>
      </c>
      <c r="I57" s="9">
        <f>IF($E57="","",$E57-$H57)</f>
        <v/>
      </c>
      <c r="J57" s="19">
        <f>IF(OR($I57="",$G57=""),"",IF($I57&lt;=0,"",MAX(0,ДатаОтчёта-$G57)))</f>
        <v/>
      </c>
      <c r="K57" s="8">
        <f>IF($I57="","",IF($I57&lt;=0,"",IF($G57="","без срока",IF($J57=0,"не просрочено",IF($J57&lt;=30,"0–30",IF($J57&lt;=60,"31–60",IF($J57&lt;=90,"61–90","90+")))))))</f>
        <v/>
      </c>
      <c r="L57" s="8">
        <f>IF($I57="","",IF($I57&lt;0,"переплата",IF($I57=0,"оплачен",IF($J57&gt;0,"просрочен","в срок"))))</f>
        <v/>
      </c>
    </row>
    <row r="58">
      <c r="A58" s="20" t="n"/>
      <c r="B58" s="8" t="n"/>
      <c r="C58" s="8" t="n"/>
      <c r="D58" s="8" t="n"/>
      <c r="E58" s="9" t="n"/>
      <c r="F58" s="19">
        <f>IF($C58="","",IFERROR(VLOOKUP($C58,'Клиенты'!$A$6:$C$505,3,FALSE),""))</f>
        <v/>
      </c>
      <c r="G58" s="20">
        <f>IF(OR($A58="",$F58=""),"",WORKDAY($A58+$F58-1,1,Праздники))</f>
        <v/>
      </c>
      <c r="H58" s="9">
        <f>IF($B58="","",SUMIFS(ОплатыСумма,ОплатыДокумент,$B58,ОплатыКлиент,$C58))</f>
        <v/>
      </c>
      <c r="I58" s="9">
        <f>IF($E58="","",$E58-$H58)</f>
        <v/>
      </c>
      <c r="J58" s="19">
        <f>IF(OR($I58="",$G58=""),"",IF($I58&lt;=0,"",MAX(0,ДатаОтчёта-$G58)))</f>
        <v/>
      </c>
      <c r="K58" s="8">
        <f>IF($I58="","",IF($I58&lt;=0,"",IF($G58="","без срока",IF($J58=0,"не просрочено",IF($J58&lt;=30,"0–30",IF($J58&lt;=60,"31–60",IF($J58&lt;=90,"61–90","90+")))))))</f>
        <v/>
      </c>
      <c r="L58" s="8">
        <f>IF($I58="","",IF($I58&lt;0,"переплата",IF($I58=0,"оплачен",IF($J58&gt;0,"просрочен","в срок"))))</f>
        <v/>
      </c>
    </row>
    <row r="59">
      <c r="A59" s="20" t="n"/>
      <c r="B59" s="8" t="n"/>
      <c r="C59" s="8" t="n"/>
      <c r="D59" s="8" t="n"/>
      <c r="E59" s="9" t="n"/>
      <c r="F59" s="19">
        <f>IF($C59="","",IFERROR(VLOOKUP($C59,'Клиенты'!$A$6:$C$505,3,FALSE),""))</f>
        <v/>
      </c>
      <c r="G59" s="20">
        <f>IF(OR($A59="",$F59=""),"",WORKDAY($A59+$F59-1,1,Праздники))</f>
        <v/>
      </c>
      <c r="H59" s="9">
        <f>IF($B59="","",SUMIFS(ОплатыСумма,ОплатыДокумент,$B59,ОплатыКлиент,$C59))</f>
        <v/>
      </c>
      <c r="I59" s="9">
        <f>IF($E59="","",$E59-$H59)</f>
        <v/>
      </c>
      <c r="J59" s="19">
        <f>IF(OR($I59="",$G59=""),"",IF($I59&lt;=0,"",MAX(0,ДатаОтчёта-$G59)))</f>
        <v/>
      </c>
      <c r="K59" s="8">
        <f>IF($I59="","",IF($I59&lt;=0,"",IF($G59="","без срока",IF($J59=0,"не просрочено",IF($J59&lt;=30,"0–30",IF($J59&lt;=60,"31–60",IF($J59&lt;=90,"61–90","90+")))))))</f>
        <v/>
      </c>
      <c r="L59" s="8">
        <f>IF($I59="","",IF($I59&lt;0,"переплата",IF($I59=0,"оплачен",IF($J59&gt;0,"просрочен","в срок"))))</f>
        <v/>
      </c>
    </row>
    <row r="60">
      <c r="A60" s="20" t="n"/>
      <c r="B60" s="8" t="n"/>
      <c r="C60" s="8" t="n"/>
      <c r="D60" s="8" t="n"/>
      <c r="E60" s="9" t="n"/>
      <c r="F60" s="19">
        <f>IF($C60="","",IFERROR(VLOOKUP($C60,'Клиенты'!$A$6:$C$505,3,FALSE),""))</f>
        <v/>
      </c>
      <c r="G60" s="20">
        <f>IF(OR($A60="",$F60=""),"",WORKDAY($A60+$F60-1,1,Праздники))</f>
        <v/>
      </c>
      <c r="H60" s="9">
        <f>IF($B60="","",SUMIFS(ОплатыСумма,ОплатыДокумент,$B60,ОплатыКлиент,$C60))</f>
        <v/>
      </c>
      <c r="I60" s="9">
        <f>IF($E60="","",$E60-$H60)</f>
        <v/>
      </c>
      <c r="J60" s="19">
        <f>IF(OR($I60="",$G60=""),"",IF($I60&lt;=0,"",MAX(0,ДатаОтчёта-$G60)))</f>
        <v/>
      </c>
      <c r="K60" s="8">
        <f>IF($I60="","",IF($I60&lt;=0,"",IF($G60="","без срока",IF($J60=0,"не просрочено",IF($J60&lt;=30,"0–30",IF($J60&lt;=60,"31–60",IF($J60&lt;=90,"61–90","90+")))))))</f>
        <v/>
      </c>
      <c r="L60" s="8">
        <f>IF($I60="","",IF($I60&lt;0,"переплата",IF($I60=0,"оплачен",IF($J60&gt;0,"просрочен","в срок"))))</f>
        <v/>
      </c>
    </row>
    <row r="61">
      <c r="A61" s="20" t="n"/>
      <c r="B61" s="8" t="n"/>
      <c r="C61" s="8" t="n"/>
      <c r="D61" s="8" t="n"/>
      <c r="E61" s="9" t="n"/>
      <c r="F61" s="19">
        <f>IF($C61="","",IFERROR(VLOOKUP($C61,'Клиенты'!$A$6:$C$505,3,FALSE),""))</f>
        <v/>
      </c>
      <c r="G61" s="20">
        <f>IF(OR($A61="",$F61=""),"",WORKDAY($A61+$F61-1,1,Праздники))</f>
        <v/>
      </c>
      <c r="H61" s="9">
        <f>IF($B61="","",SUMIFS(ОплатыСумма,ОплатыДокумент,$B61,ОплатыКлиент,$C61))</f>
        <v/>
      </c>
      <c r="I61" s="9">
        <f>IF($E61="","",$E61-$H61)</f>
        <v/>
      </c>
      <c r="J61" s="19">
        <f>IF(OR($I61="",$G61=""),"",IF($I61&lt;=0,"",MAX(0,ДатаОтчёта-$G61)))</f>
        <v/>
      </c>
      <c r="K61" s="8">
        <f>IF($I61="","",IF($I61&lt;=0,"",IF($G61="","без срока",IF($J61=0,"не просрочено",IF($J61&lt;=30,"0–30",IF($J61&lt;=60,"31–60",IF($J61&lt;=90,"61–90","90+")))))))</f>
        <v/>
      </c>
      <c r="L61" s="8">
        <f>IF($I61="","",IF($I61&lt;0,"переплата",IF($I61=0,"оплачен",IF($J61&gt;0,"просрочен","в срок"))))</f>
        <v/>
      </c>
    </row>
    <row r="62">
      <c r="A62" s="20" t="n"/>
      <c r="B62" s="8" t="n"/>
      <c r="C62" s="8" t="n"/>
      <c r="D62" s="8" t="n"/>
      <c r="E62" s="9" t="n"/>
      <c r="F62" s="19">
        <f>IF($C62="","",IFERROR(VLOOKUP($C62,'Клиенты'!$A$6:$C$505,3,FALSE),""))</f>
        <v/>
      </c>
      <c r="G62" s="20">
        <f>IF(OR($A62="",$F62=""),"",WORKDAY($A62+$F62-1,1,Праздники))</f>
        <v/>
      </c>
      <c r="H62" s="9">
        <f>IF($B62="","",SUMIFS(ОплатыСумма,ОплатыДокумент,$B62,ОплатыКлиент,$C62))</f>
        <v/>
      </c>
      <c r="I62" s="9">
        <f>IF($E62="","",$E62-$H62)</f>
        <v/>
      </c>
      <c r="J62" s="19">
        <f>IF(OR($I62="",$G62=""),"",IF($I62&lt;=0,"",MAX(0,ДатаОтчёта-$G62)))</f>
        <v/>
      </c>
      <c r="K62" s="8">
        <f>IF($I62="","",IF($I62&lt;=0,"",IF($G62="","без срока",IF($J62=0,"не просрочено",IF($J62&lt;=30,"0–30",IF($J62&lt;=60,"31–60",IF($J62&lt;=90,"61–90","90+")))))))</f>
        <v/>
      </c>
      <c r="L62" s="8">
        <f>IF($I62="","",IF($I62&lt;0,"переплата",IF($I62=0,"оплачен",IF($J62&gt;0,"просрочен","в срок"))))</f>
        <v/>
      </c>
    </row>
    <row r="63">
      <c r="A63" s="20" t="n"/>
      <c r="B63" s="8" t="n"/>
      <c r="C63" s="8" t="n"/>
      <c r="D63" s="8" t="n"/>
      <c r="E63" s="9" t="n"/>
      <c r="F63" s="19">
        <f>IF($C63="","",IFERROR(VLOOKUP($C63,'Клиенты'!$A$6:$C$505,3,FALSE),""))</f>
        <v/>
      </c>
      <c r="G63" s="20">
        <f>IF(OR($A63="",$F63=""),"",WORKDAY($A63+$F63-1,1,Праздники))</f>
        <v/>
      </c>
      <c r="H63" s="9">
        <f>IF($B63="","",SUMIFS(ОплатыСумма,ОплатыДокумент,$B63,ОплатыКлиент,$C63))</f>
        <v/>
      </c>
      <c r="I63" s="9">
        <f>IF($E63="","",$E63-$H63)</f>
        <v/>
      </c>
      <c r="J63" s="19">
        <f>IF(OR($I63="",$G63=""),"",IF($I63&lt;=0,"",MAX(0,ДатаОтчёта-$G63)))</f>
        <v/>
      </c>
      <c r="K63" s="8">
        <f>IF($I63="","",IF($I63&lt;=0,"",IF($G63="","без срока",IF($J63=0,"не просрочено",IF($J63&lt;=30,"0–30",IF($J63&lt;=60,"31–60",IF($J63&lt;=90,"61–90","90+")))))))</f>
        <v/>
      </c>
      <c r="L63" s="8">
        <f>IF($I63="","",IF($I63&lt;0,"переплата",IF($I63=0,"оплачен",IF($J63&gt;0,"просрочен","в срок"))))</f>
        <v/>
      </c>
    </row>
    <row r="64">
      <c r="A64" s="20" t="n"/>
      <c r="B64" s="8" t="n"/>
      <c r="C64" s="8" t="n"/>
      <c r="D64" s="8" t="n"/>
      <c r="E64" s="9" t="n"/>
      <c r="F64" s="19">
        <f>IF($C64="","",IFERROR(VLOOKUP($C64,'Клиенты'!$A$6:$C$505,3,FALSE),""))</f>
        <v/>
      </c>
      <c r="G64" s="20">
        <f>IF(OR($A64="",$F64=""),"",WORKDAY($A64+$F64-1,1,Праздники))</f>
        <v/>
      </c>
      <c r="H64" s="9">
        <f>IF($B64="","",SUMIFS(ОплатыСумма,ОплатыДокумент,$B64,ОплатыКлиент,$C64))</f>
        <v/>
      </c>
      <c r="I64" s="9">
        <f>IF($E64="","",$E64-$H64)</f>
        <v/>
      </c>
      <c r="J64" s="19">
        <f>IF(OR($I64="",$G64=""),"",IF($I64&lt;=0,"",MAX(0,ДатаОтчёта-$G64)))</f>
        <v/>
      </c>
      <c r="K64" s="8">
        <f>IF($I64="","",IF($I64&lt;=0,"",IF($G64="","без срока",IF($J64=0,"не просрочено",IF($J64&lt;=30,"0–30",IF($J64&lt;=60,"31–60",IF($J64&lt;=90,"61–90","90+")))))))</f>
        <v/>
      </c>
      <c r="L64" s="8">
        <f>IF($I64="","",IF($I64&lt;0,"переплата",IF($I64=0,"оплачен",IF($J64&gt;0,"просрочен","в срок"))))</f>
        <v/>
      </c>
    </row>
    <row r="65">
      <c r="A65" s="20" t="n"/>
      <c r="B65" s="8" t="n"/>
      <c r="C65" s="8" t="n"/>
      <c r="D65" s="8" t="n"/>
      <c r="E65" s="9" t="n"/>
      <c r="F65" s="19">
        <f>IF($C65="","",IFERROR(VLOOKUP($C65,'Клиенты'!$A$6:$C$505,3,FALSE),""))</f>
        <v/>
      </c>
      <c r="G65" s="20">
        <f>IF(OR($A65="",$F65=""),"",WORKDAY($A65+$F65-1,1,Праздники))</f>
        <v/>
      </c>
      <c r="H65" s="9">
        <f>IF($B65="","",SUMIFS(ОплатыСумма,ОплатыДокумент,$B65,ОплатыКлиент,$C65))</f>
        <v/>
      </c>
      <c r="I65" s="9">
        <f>IF($E65="","",$E65-$H65)</f>
        <v/>
      </c>
      <c r="J65" s="19">
        <f>IF(OR($I65="",$G65=""),"",IF($I65&lt;=0,"",MAX(0,ДатаОтчёта-$G65)))</f>
        <v/>
      </c>
      <c r="K65" s="8">
        <f>IF($I65="","",IF($I65&lt;=0,"",IF($G65="","без срока",IF($J65=0,"не просрочено",IF($J65&lt;=30,"0–30",IF($J65&lt;=60,"31–60",IF($J65&lt;=90,"61–90","90+")))))))</f>
        <v/>
      </c>
      <c r="L65" s="8">
        <f>IF($I65="","",IF($I65&lt;0,"переплата",IF($I65=0,"оплачен",IF($J65&gt;0,"просрочен","в срок"))))</f>
        <v/>
      </c>
    </row>
    <row r="66">
      <c r="A66" s="20" t="n"/>
      <c r="B66" s="8" t="n"/>
      <c r="C66" s="8" t="n"/>
      <c r="D66" s="8" t="n"/>
      <c r="E66" s="9" t="n"/>
      <c r="F66" s="19">
        <f>IF($C66="","",IFERROR(VLOOKUP($C66,'Клиенты'!$A$6:$C$505,3,FALSE),""))</f>
        <v/>
      </c>
      <c r="G66" s="20">
        <f>IF(OR($A66="",$F66=""),"",WORKDAY($A66+$F66-1,1,Праздники))</f>
        <v/>
      </c>
      <c r="H66" s="9">
        <f>IF($B66="","",SUMIFS(ОплатыСумма,ОплатыДокумент,$B66,ОплатыКлиент,$C66))</f>
        <v/>
      </c>
      <c r="I66" s="9">
        <f>IF($E66="","",$E66-$H66)</f>
        <v/>
      </c>
      <c r="J66" s="19">
        <f>IF(OR($I66="",$G66=""),"",IF($I66&lt;=0,"",MAX(0,ДатаОтчёта-$G66)))</f>
        <v/>
      </c>
      <c r="K66" s="8">
        <f>IF($I66="","",IF($I66&lt;=0,"",IF($G66="","без срока",IF($J66=0,"не просрочено",IF($J66&lt;=30,"0–30",IF($J66&lt;=60,"31–60",IF($J66&lt;=90,"61–90","90+")))))))</f>
        <v/>
      </c>
      <c r="L66" s="8">
        <f>IF($I66="","",IF($I66&lt;0,"переплата",IF($I66=0,"оплачен",IF($J66&gt;0,"просрочен","в срок"))))</f>
        <v/>
      </c>
    </row>
    <row r="67">
      <c r="A67" s="20" t="n"/>
      <c r="B67" s="8" t="n"/>
      <c r="C67" s="8" t="n"/>
      <c r="D67" s="8" t="n"/>
      <c r="E67" s="9" t="n"/>
      <c r="F67" s="19">
        <f>IF($C67="","",IFERROR(VLOOKUP($C67,'Клиенты'!$A$6:$C$505,3,FALSE),""))</f>
        <v/>
      </c>
      <c r="G67" s="20">
        <f>IF(OR($A67="",$F67=""),"",WORKDAY($A67+$F67-1,1,Праздники))</f>
        <v/>
      </c>
      <c r="H67" s="9">
        <f>IF($B67="","",SUMIFS(ОплатыСумма,ОплатыДокумент,$B67,ОплатыКлиент,$C67))</f>
        <v/>
      </c>
      <c r="I67" s="9">
        <f>IF($E67="","",$E67-$H67)</f>
        <v/>
      </c>
      <c r="J67" s="19">
        <f>IF(OR($I67="",$G67=""),"",IF($I67&lt;=0,"",MAX(0,ДатаОтчёта-$G67)))</f>
        <v/>
      </c>
      <c r="K67" s="8">
        <f>IF($I67="","",IF($I67&lt;=0,"",IF($G67="","без срока",IF($J67=0,"не просрочено",IF($J67&lt;=30,"0–30",IF($J67&lt;=60,"31–60",IF($J67&lt;=90,"61–90","90+")))))))</f>
        <v/>
      </c>
      <c r="L67" s="8">
        <f>IF($I67="","",IF($I67&lt;0,"переплата",IF($I67=0,"оплачен",IF($J67&gt;0,"просрочен","в срок"))))</f>
        <v/>
      </c>
    </row>
    <row r="68">
      <c r="A68" s="20" t="n"/>
      <c r="B68" s="8" t="n"/>
      <c r="C68" s="8" t="n"/>
      <c r="D68" s="8" t="n"/>
      <c r="E68" s="9" t="n"/>
      <c r="F68" s="19">
        <f>IF($C68="","",IFERROR(VLOOKUP($C68,'Клиенты'!$A$6:$C$505,3,FALSE),""))</f>
        <v/>
      </c>
      <c r="G68" s="20">
        <f>IF(OR($A68="",$F68=""),"",WORKDAY($A68+$F68-1,1,Праздники))</f>
        <v/>
      </c>
      <c r="H68" s="9">
        <f>IF($B68="","",SUMIFS(ОплатыСумма,ОплатыДокумент,$B68,ОплатыКлиент,$C68))</f>
        <v/>
      </c>
      <c r="I68" s="9">
        <f>IF($E68="","",$E68-$H68)</f>
        <v/>
      </c>
      <c r="J68" s="19">
        <f>IF(OR($I68="",$G68=""),"",IF($I68&lt;=0,"",MAX(0,ДатаОтчёта-$G68)))</f>
        <v/>
      </c>
      <c r="K68" s="8">
        <f>IF($I68="","",IF($I68&lt;=0,"",IF($G68="","без срока",IF($J68=0,"не просрочено",IF($J68&lt;=30,"0–30",IF($J68&lt;=60,"31–60",IF($J68&lt;=90,"61–90","90+")))))))</f>
        <v/>
      </c>
      <c r="L68" s="8">
        <f>IF($I68="","",IF($I68&lt;0,"переплата",IF($I68=0,"оплачен",IF($J68&gt;0,"просрочен","в срок"))))</f>
        <v/>
      </c>
    </row>
    <row r="69">
      <c r="A69" s="20" t="n"/>
      <c r="B69" s="8" t="n"/>
      <c r="C69" s="8" t="n"/>
      <c r="D69" s="8" t="n"/>
      <c r="E69" s="9" t="n"/>
      <c r="F69" s="19">
        <f>IF($C69="","",IFERROR(VLOOKUP($C69,'Клиенты'!$A$6:$C$505,3,FALSE),""))</f>
        <v/>
      </c>
      <c r="G69" s="20">
        <f>IF(OR($A69="",$F69=""),"",WORKDAY($A69+$F69-1,1,Праздники))</f>
        <v/>
      </c>
      <c r="H69" s="9">
        <f>IF($B69="","",SUMIFS(ОплатыСумма,ОплатыДокумент,$B69,ОплатыКлиент,$C69))</f>
        <v/>
      </c>
      <c r="I69" s="9">
        <f>IF($E69="","",$E69-$H69)</f>
        <v/>
      </c>
      <c r="J69" s="19">
        <f>IF(OR($I69="",$G69=""),"",IF($I69&lt;=0,"",MAX(0,ДатаОтчёта-$G69)))</f>
        <v/>
      </c>
      <c r="K69" s="8">
        <f>IF($I69="","",IF($I69&lt;=0,"",IF($G69="","без срока",IF($J69=0,"не просрочено",IF($J69&lt;=30,"0–30",IF($J69&lt;=60,"31–60",IF($J69&lt;=90,"61–90","90+")))))))</f>
        <v/>
      </c>
      <c r="L69" s="8">
        <f>IF($I69="","",IF($I69&lt;0,"переплата",IF($I69=0,"оплачен",IF($J69&gt;0,"просрочен","в срок"))))</f>
        <v/>
      </c>
    </row>
    <row r="70">
      <c r="A70" s="20" t="n"/>
      <c r="B70" s="8" t="n"/>
      <c r="C70" s="8" t="n"/>
      <c r="D70" s="8" t="n"/>
      <c r="E70" s="9" t="n"/>
      <c r="F70" s="19">
        <f>IF($C70="","",IFERROR(VLOOKUP($C70,'Клиенты'!$A$6:$C$505,3,FALSE),""))</f>
        <v/>
      </c>
      <c r="G70" s="20">
        <f>IF(OR($A70="",$F70=""),"",WORKDAY($A70+$F70-1,1,Праздники))</f>
        <v/>
      </c>
      <c r="H70" s="9">
        <f>IF($B70="","",SUMIFS(ОплатыСумма,ОплатыДокумент,$B70,ОплатыКлиент,$C70))</f>
        <v/>
      </c>
      <c r="I70" s="9">
        <f>IF($E70="","",$E70-$H70)</f>
        <v/>
      </c>
      <c r="J70" s="19">
        <f>IF(OR($I70="",$G70=""),"",IF($I70&lt;=0,"",MAX(0,ДатаОтчёта-$G70)))</f>
        <v/>
      </c>
      <c r="K70" s="8">
        <f>IF($I70="","",IF($I70&lt;=0,"",IF($G70="","без срока",IF($J70=0,"не просрочено",IF($J70&lt;=30,"0–30",IF($J70&lt;=60,"31–60",IF($J70&lt;=90,"61–90","90+")))))))</f>
        <v/>
      </c>
      <c r="L70" s="8">
        <f>IF($I70="","",IF($I70&lt;0,"переплата",IF($I70=0,"оплачен",IF($J70&gt;0,"просрочен","в срок"))))</f>
        <v/>
      </c>
    </row>
    <row r="71">
      <c r="A71" s="20" t="n"/>
      <c r="B71" s="8" t="n"/>
      <c r="C71" s="8" t="n"/>
      <c r="D71" s="8" t="n"/>
      <c r="E71" s="9" t="n"/>
      <c r="F71" s="19">
        <f>IF($C71="","",IFERROR(VLOOKUP($C71,'Клиенты'!$A$6:$C$505,3,FALSE),""))</f>
        <v/>
      </c>
      <c r="G71" s="20">
        <f>IF(OR($A71="",$F71=""),"",WORKDAY($A71+$F71-1,1,Праздники))</f>
        <v/>
      </c>
      <c r="H71" s="9">
        <f>IF($B71="","",SUMIFS(ОплатыСумма,ОплатыДокумент,$B71,ОплатыКлиент,$C71))</f>
        <v/>
      </c>
      <c r="I71" s="9">
        <f>IF($E71="","",$E71-$H71)</f>
        <v/>
      </c>
      <c r="J71" s="19">
        <f>IF(OR($I71="",$G71=""),"",IF($I71&lt;=0,"",MAX(0,ДатаОтчёта-$G71)))</f>
        <v/>
      </c>
      <c r="K71" s="8">
        <f>IF($I71="","",IF($I71&lt;=0,"",IF($G71="","без срока",IF($J71=0,"не просрочено",IF($J71&lt;=30,"0–30",IF($J71&lt;=60,"31–60",IF($J71&lt;=90,"61–90","90+")))))))</f>
        <v/>
      </c>
      <c r="L71" s="8">
        <f>IF($I71="","",IF($I71&lt;0,"переплата",IF($I71=0,"оплачен",IF($J71&gt;0,"просрочен","в срок"))))</f>
        <v/>
      </c>
    </row>
    <row r="72">
      <c r="A72" s="20" t="n"/>
      <c r="B72" s="8" t="n"/>
      <c r="C72" s="8" t="n"/>
      <c r="D72" s="8" t="n"/>
      <c r="E72" s="9" t="n"/>
      <c r="F72" s="19">
        <f>IF($C72="","",IFERROR(VLOOKUP($C72,'Клиенты'!$A$6:$C$505,3,FALSE),""))</f>
        <v/>
      </c>
      <c r="G72" s="20">
        <f>IF(OR($A72="",$F72=""),"",WORKDAY($A72+$F72-1,1,Праздники))</f>
        <v/>
      </c>
      <c r="H72" s="9">
        <f>IF($B72="","",SUMIFS(ОплатыСумма,ОплатыДокумент,$B72,ОплатыКлиент,$C72))</f>
        <v/>
      </c>
      <c r="I72" s="9">
        <f>IF($E72="","",$E72-$H72)</f>
        <v/>
      </c>
      <c r="J72" s="19">
        <f>IF(OR($I72="",$G72=""),"",IF($I72&lt;=0,"",MAX(0,ДатаОтчёта-$G72)))</f>
        <v/>
      </c>
      <c r="K72" s="8">
        <f>IF($I72="","",IF($I72&lt;=0,"",IF($G72="","без срока",IF($J72=0,"не просрочено",IF($J72&lt;=30,"0–30",IF($J72&lt;=60,"31–60",IF($J72&lt;=90,"61–90","90+")))))))</f>
        <v/>
      </c>
      <c r="L72" s="8">
        <f>IF($I72="","",IF($I72&lt;0,"переплата",IF($I72=0,"оплачен",IF($J72&gt;0,"просрочен","в срок"))))</f>
        <v/>
      </c>
    </row>
    <row r="73">
      <c r="A73" s="20" t="n"/>
      <c r="B73" s="8" t="n"/>
      <c r="C73" s="8" t="n"/>
      <c r="D73" s="8" t="n"/>
      <c r="E73" s="9" t="n"/>
      <c r="F73" s="19">
        <f>IF($C73="","",IFERROR(VLOOKUP($C73,'Клиенты'!$A$6:$C$505,3,FALSE),""))</f>
        <v/>
      </c>
      <c r="G73" s="20">
        <f>IF(OR($A73="",$F73=""),"",WORKDAY($A73+$F73-1,1,Праздники))</f>
        <v/>
      </c>
      <c r="H73" s="9">
        <f>IF($B73="","",SUMIFS(ОплатыСумма,ОплатыДокумент,$B73,ОплатыКлиент,$C73))</f>
        <v/>
      </c>
      <c r="I73" s="9">
        <f>IF($E73="","",$E73-$H73)</f>
        <v/>
      </c>
      <c r="J73" s="19">
        <f>IF(OR($I73="",$G73=""),"",IF($I73&lt;=0,"",MAX(0,ДатаОтчёта-$G73)))</f>
        <v/>
      </c>
      <c r="K73" s="8">
        <f>IF($I73="","",IF($I73&lt;=0,"",IF($G73="","без срока",IF($J73=0,"не просрочено",IF($J73&lt;=30,"0–30",IF($J73&lt;=60,"31–60",IF($J73&lt;=90,"61–90","90+")))))))</f>
        <v/>
      </c>
      <c r="L73" s="8">
        <f>IF($I73="","",IF($I73&lt;0,"переплата",IF($I73=0,"оплачен",IF($J73&gt;0,"просрочен","в срок"))))</f>
        <v/>
      </c>
    </row>
    <row r="74">
      <c r="A74" s="20" t="n"/>
      <c r="B74" s="8" t="n"/>
      <c r="C74" s="8" t="n"/>
      <c r="D74" s="8" t="n"/>
      <c r="E74" s="9" t="n"/>
      <c r="F74" s="19">
        <f>IF($C74="","",IFERROR(VLOOKUP($C74,'Клиенты'!$A$6:$C$505,3,FALSE),""))</f>
        <v/>
      </c>
      <c r="G74" s="20">
        <f>IF(OR($A74="",$F74=""),"",WORKDAY($A74+$F74-1,1,Праздники))</f>
        <v/>
      </c>
      <c r="H74" s="9">
        <f>IF($B74="","",SUMIFS(ОплатыСумма,ОплатыДокумент,$B74,ОплатыКлиент,$C74))</f>
        <v/>
      </c>
      <c r="I74" s="9">
        <f>IF($E74="","",$E74-$H74)</f>
        <v/>
      </c>
      <c r="J74" s="19">
        <f>IF(OR($I74="",$G74=""),"",IF($I74&lt;=0,"",MAX(0,ДатаОтчёта-$G74)))</f>
        <v/>
      </c>
      <c r="K74" s="8">
        <f>IF($I74="","",IF($I74&lt;=0,"",IF($G74="","без срока",IF($J74=0,"не просрочено",IF($J74&lt;=30,"0–30",IF($J74&lt;=60,"31–60",IF($J74&lt;=90,"61–90","90+")))))))</f>
        <v/>
      </c>
      <c r="L74" s="8">
        <f>IF($I74="","",IF($I74&lt;0,"переплата",IF($I74=0,"оплачен",IF($J74&gt;0,"просрочен","в срок"))))</f>
        <v/>
      </c>
    </row>
    <row r="75">
      <c r="A75" s="20" t="n"/>
      <c r="B75" s="8" t="n"/>
      <c r="C75" s="8" t="n"/>
      <c r="D75" s="8" t="n"/>
      <c r="E75" s="9" t="n"/>
      <c r="F75" s="19">
        <f>IF($C75="","",IFERROR(VLOOKUP($C75,'Клиенты'!$A$6:$C$505,3,FALSE),""))</f>
        <v/>
      </c>
      <c r="G75" s="20">
        <f>IF(OR($A75="",$F75=""),"",WORKDAY($A75+$F75-1,1,Праздники))</f>
        <v/>
      </c>
      <c r="H75" s="9">
        <f>IF($B75="","",SUMIFS(ОплатыСумма,ОплатыДокумент,$B75,ОплатыКлиент,$C75))</f>
        <v/>
      </c>
      <c r="I75" s="9">
        <f>IF($E75="","",$E75-$H75)</f>
        <v/>
      </c>
      <c r="J75" s="19">
        <f>IF(OR($I75="",$G75=""),"",IF($I75&lt;=0,"",MAX(0,ДатаОтчёта-$G75)))</f>
        <v/>
      </c>
      <c r="K75" s="8">
        <f>IF($I75="","",IF($I75&lt;=0,"",IF($G75="","без срока",IF($J75=0,"не просрочено",IF($J75&lt;=30,"0–30",IF($J75&lt;=60,"31–60",IF($J75&lt;=90,"61–90","90+")))))))</f>
        <v/>
      </c>
      <c r="L75" s="8">
        <f>IF($I75="","",IF($I75&lt;0,"переплата",IF($I75=0,"оплачен",IF($J75&gt;0,"просрочен","в срок"))))</f>
        <v/>
      </c>
    </row>
    <row r="76">
      <c r="A76" s="20" t="n"/>
      <c r="B76" s="8" t="n"/>
      <c r="C76" s="8" t="n"/>
      <c r="D76" s="8" t="n"/>
      <c r="E76" s="9" t="n"/>
      <c r="F76" s="19">
        <f>IF($C76="","",IFERROR(VLOOKUP($C76,'Клиенты'!$A$6:$C$505,3,FALSE),""))</f>
        <v/>
      </c>
      <c r="G76" s="20">
        <f>IF(OR($A76="",$F76=""),"",WORKDAY($A76+$F76-1,1,Праздники))</f>
        <v/>
      </c>
      <c r="H76" s="9">
        <f>IF($B76="","",SUMIFS(ОплатыСумма,ОплатыДокумент,$B76,ОплатыКлиент,$C76))</f>
        <v/>
      </c>
      <c r="I76" s="9">
        <f>IF($E76="","",$E76-$H76)</f>
        <v/>
      </c>
      <c r="J76" s="19">
        <f>IF(OR($I76="",$G76=""),"",IF($I76&lt;=0,"",MAX(0,ДатаОтчёта-$G76)))</f>
        <v/>
      </c>
      <c r="K76" s="8">
        <f>IF($I76="","",IF($I76&lt;=0,"",IF($G76="","без срока",IF($J76=0,"не просрочено",IF($J76&lt;=30,"0–30",IF($J76&lt;=60,"31–60",IF($J76&lt;=90,"61–90","90+")))))))</f>
        <v/>
      </c>
      <c r="L76" s="8">
        <f>IF($I76="","",IF($I76&lt;0,"переплата",IF($I76=0,"оплачен",IF($J76&gt;0,"просрочен","в срок"))))</f>
        <v/>
      </c>
    </row>
    <row r="77">
      <c r="A77" s="20" t="n"/>
      <c r="B77" s="8" t="n"/>
      <c r="C77" s="8" t="n"/>
      <c r="D77" s="8" t="n"/>
      <c r="E77" s="9" t="n"/>
      <c r="F77" s="19">
        <f>IF($C77="","",IFERROR(VLOOKUP($C77,'Клиенты'!$A$6:$C$505,3,FALSE),""))</f>
        <v/>
      </c>
      <c r="G77" s="20">
        <f>IF(OR($A77="",$F77=""),"",WORKDAY($A77+$F77-1,1,Праздники))</f>
        <v/>
      </c>
      <c r="H77" s="9">
        <f>IF($B77="","",SUMIFS(ОплатыСумма,ОплатыДокумент,$B77,ОплатыКлиент,$C77))</f>
        <v/>
      </c>
      <c r="I77" s="9">
        <f>IF($E77="","",$E77-$H77)</f>
        <v/>
      </c>
      <c r="J77" s="19">
        <f>IF(OR($I77="",$G77=""),"",IF($I77&lt;=0,"",MAX(0,ДатаОтчёта-$G77)))</f>
        <v/>
      </c>
      <c r="K77" s="8">
        <f>IF($I77="","",IF($I77&lt;=0,"",IF($G77="","без срока",IF($J77=0,"не просрочено",IF($J77&lt;=30,"0–30",IF($J77&lt;=60,"31–60",IF($J77&lt;=90,"61–90","90+")))))))</f>
        <v/>
      </c>
      <c r="L77" s="8">
        <f>IF($I77="","",IF($I77&lt;0,"переплата",IF($I77=0,"оплачен",IF($J77&gt;0,"просрочен","в срок"))))</f>
        <v/>
      </c>
    </row>
    <row r="78">
      <c r="A78" s="20" t="n"/>
      <c r="B78" s="8" t="n"/>
      <c r="C78" s="8" t="n"/>
      <c r="D78" s="8" t="n"/>
      <c r="E78" s="9" t="n"/>
      <c r="F78" s="19">
        <f>IF($C78="","",IFERROR(VLOOKUP($C78,'Клиенты'!$A$6:$C$505,3,FALSE),""))</f>
        <v/>
      </c>
      <c r="G78" s="20">
        <f>IF(OR($A78="",$F78=""),"",WORKDAY($A78+$F78-1,1,Праздники))</f>
        <v/>
      </c>
      <c r="H78" s="9">
        <f>IF($B78="","",SUMIFS(ОплатыСумма,ОплатыДокумент,$B78,ОплатыКлиент,$C78))</f>
        <v/>
      </c>
      <c r="I78" s="9">
        <f>IF($E78="","",$E78-$H78)</f>
        <v/>
      </c>
      <c r="J78" s="19">
        <f>IF(OR($I78="",$G78=""),"",IF($I78&lt;=0,"",MAX(0,ДатаОтчёта-$G78)))</f>
        <v/>
      </c>
      <c r="K78" s="8">
        <f>IF($I78="","",IF($I78&lt;=0,"",IF($G78="","без срока",IF($J78=0,"не просрочено",IF($J78&lt;=30,"0–30",IF($J78&lt;=60,"31–60",IF($J78&lt;=90,"61–90","90+")))))))</f>
        <v/>
      </c>
      <c r="L78" s="8">
        <f>IF($I78="","",IF($I78&lt;0,"переплата",IF($I78=0,"оплачен",IF($J78&gt;0,"просрочен","в срок"))))</f>
        <v/>
      </c>
    </row>
    <row r="79">
      <c r="A79" s="20" t="n"/>
      <c r="B79" s="8" t="n"/>
      <c r="C79" s="8" t="n"/>
      <c r="D79" s="8" t="n"/>
      <c r="E79" s="9" t="n"/>
      <c r="F79" s="19">
        <f>IF($C79="","",IFERROR(VLOOKUP($C79,'Клиенты'!$A$6:$C$505,3,FALSE),""))</f>
        <v/>
      </c>
      <c r="G79" s="20">
        <f>IF(OR($A79="",$F79=""),"",WORKDAY($A79+$F79-1,1,Праздники))</f>
        <v/>
      </c>
      <c r="H79" s="9">
        <f>IF($B79="","",SUMIFS(ОплатыСумма,ОплатыДокумент,$B79,ОплатыКлиент,$C79))</f>
        <v/>
      </c>
      <c r="I79" s="9">
        <f>IF($E79="","",$E79-$H79)</f>
        <v/>
      </c>
      <c r="J79" s="19">
        <f>IF(OR($I79="",$G79=""),"",IF($I79&lt;=0,"",MAX(0,ДатаОтчёта-$G79)))</f>
        <v/>
      </c>
      <c r="K79" s="8">
        <f>IF($I79="","",IF($I79&lt;=0,"",IF($G79="","без срока",IF($J79=0,"не просрочено",IF($J79&lt;=30,"0–30",IF($J79&lt;=60,"31–60",IF($J79&lt;=90,"61–90","90+")))))))</f>
        <v/>
      </c>
      <c r="L79" s="8">
        <f>IF($I79="","",IF($I79&lt;0,"переплата",IF($I79=0,"оплачен",IF($J79&gt;0,"просрочен","в срок"))))</f>
        <v/>
      </c>
    </row>
    <row r="80">
      <c r="A80" s="20" t="n"/>
      <c r="B80" s="8" t="n"/>
      <c r="C80" s="8" t="n"/>
      <c r="D80" s="8" t="n"/>
      <c r="E80" s="9" t="n"/>
      <c r="F80" s="19">
        <f>IF($C80="","",IFERROR(VLOOKUP($C80,'Клиенты'!$A$6:$C$505,3,FALSE),""))</f>
        <v/>
      </c>
      <c r="G80" s="20">
        <f>IF(OR($A80="",$F80=""),"",WORKDAY($A80+$F80-1,1,Праздники))</f>
        <v/>
      </c>
      <c r="H80" s="9">
        <f>IF($B80="","",SUMIFS(ОплатыСумма,ОплатыДокумент,$B80,ОплатыКлиент,$C80))</f>
        <v/>
      </c>
      <c r="I80" s="9">
        <f>IF($E80="","",$E80-$H80)</f>
        <v/>
      </c>
      <c r="J80" s="19">
        <f>IF(OR($I80="",$G80=""),"",IF($I80&lt;=0,"",MAX(0,ДатаОтчёта-$G80)))</f>
        <v/>
      </c>
      <c r="K80" s="8">
        <f>IF($I80="","",IF($I80&lt;=0,"",IF($G80="","без срока",IF($J80=0,"не просрочено",IF($J80&lt;=30,"0–30",IF($J80&lt;=60,"31–60",IF($J80&lt;=90,"61–90","90+")))))))</f>
        <v/>
      </c>
      <c r="L80" s="8">
        <f>IF($I80="","",IF($I80&lt;0,"переплата",IF($I80=0,"оплачен",IF($J80&gt;0,"просрочен","в срок"))))</f>
        <v/>
      </c>
    </row>
    <row r="81">
      <c r="A81" s="20" t="n"/>
      <c r="B81" s="8" t="n"/>
      <c r="C81" s="8" t="n"/>
      <c r="D81" s="8" t="n"/>
      <c r="E81" s="9" t="n"/>
      <c r="F81" s="19">
        <f>IF($C81="","",IFERROR(VLOOKUP($C81,'Клиенты'!$A$6:$C$505,3,FALSE),""))</f>
        <v/>
      </c>
      <c r="G81" s="20">
        <f>IF(OR($A81="",$F81=""),"",WORKDAY($A81+$F81-1,1,Праздники))</f>
        <v/>
      </c>
      <c r="H81" s="9">
        <f>IF($B81="","",SUMIFS(ОплатыСумма,ОплатыДокумент,$B81,ОплатыКлиент,$C81))</f>
        <v/>
      </c>
      <c r="I81" s="9">
        <f>IF($E81="","",$E81-$H81)</f>
        <v/>
      </c>
      <c r="J81" s="19">
        <f>IF(OR($I81="",$G81=""),"",IF($I81&lt;=0,"",MAX(0,ДатаОтчёта-$G81)))</f>
        <v/>
      </c>
      <c r="K81" s="8">
        <f>IF($I81="","",IF($I81&lt;=0,"",IF($G81="","без срока",IF($J81=0,"не просрочено",IF($J81&lt;=30,"0–30",IF($J81&lt;=60,"31–60",IF($J81&lt;=90,"61–90","90+")))))))</f>
        <v/>
      </c>
      <c r="L81" s="8">
        <f>IF($I81="","",IF($I81&lt;0,"переплата",IF($I81=0,"оплачен",IF($J81&gt;0,"просрочен","в срок"))))</f>
        <v/>
      </c>
    </row>
    <row r="82">
      <c r="A82" s="20" t="n"/>
      <c r="B82" s="8" t="n"/>
      <c r="C82" s="8" t="n"/>
      <c r="D82" s="8" t="n"/>
      <c r="E82" s="9" t="n"/>
      <c r="F82" s="19">
        <f>IF($C82="","",IFERROR(VLOOKUP($C82,'Клиенты'!$A$6:$C$505,3,FALSE),""))</f>
        <v/>
      </c>
      <c r="G82" s="20">
        <f>IF(OR($A82="",$F82=""),"",WORKDAY($A82+$F82-1,1,Праздники))</f>
        <v/>
      </c>
      <c r="H82" s="9">
        <f>IF($B82="","",SUMIFS(ОплатыСумма,ОплатыДокумент,$B82,ОплатыКлиент,$C82))</f>
        <v/>
      </c>
      <c r="I82" s="9">
        <f>IF($E82="","",$E82-$H82)</f>
        <v/>
      </c>
      <c r="J82" s="19">
        <f>IF(OR($I82="",$G82=""),"",IF($I82&lt;=0,"",MAX(0,ДатаОтчёта-$G82)))</f>
        <v/>
      </c>
      <c r="K82" s="8">
        <f>IF($I82="","",IF($I82&lt;=0,"",IF($G82="","без срока",IF($J82=0,"не просрочено",IF($J82&lt;=30,"0–30",IF($J82&lt;=60,"31–60",IF($J82&lt;=90,"61–90","90+")))))))</f>
        <v/>
      </c>
      <c r="L82" s="8">
        <f>IF($I82="","",IF($I82&lt;0,"переплата",IF($I82=0,"оплачен",IF($J82&gt;0,"просрочен","в срок"))))</f>
        <v/>
      </c>
    </row>
    <row r="83">
      <c r="A83" s="20" t="n"/>
      <c r="B83" s="8" t="n"/>
      <c r="C83" s="8" t="n"/>
      <c r="D83" s="8" t="n"/>
      <c r="E83" s="9" t="n"/>
      <c r="F83" s="19">
        <f>IF($C83="","",IFERROR(VLOOKUP($C83,'Клиенты'!$A$6:$C$505,3,FALSE),""))</f>
        <v/>
      </c>
      <c r="G83" s="20">
        <f>IF(OR($A83="",$F83=""),"",WORKDAY($A83+$F83-1,1,Праздники))</f>
        <v/>
      </c>
      <c r="H83" s="9">
        <f>IF($B83="","",SUMIFS(ОплатыСумма,ОплатыДокумент,$B83,ОплатыКлиент,$C83))</f>
        <v/>
      </c>
      <c r="I83" s="9">
        <f>IF($E83="","",$E83-$H83)</f>
        <v/>
      </c>
      <c r="J83" s="19">
        <f>IF(OR($I83="",$G83=""),"",IF($I83&lt;=0,"",MAX(0,ДатаОтчёта-$G83)))</f>
        <v/>
      </c>
      <c r="K83" s="8">
        <f>IF($I83="","",IF($I83&lt;=0,"",IF($G83="","без срока",IF($J83=0,"не просрочено",IF($J83&lt;=30,"0–30",IF($J83&lt;=60,"31–60",IF($J83&lt;=90,"61–90","90+")))))))</f>
        <v/>
      </c>
      <c r="L83" s="8">
        <f>IF($I83="","",IF($I83&lt;0,"переплата",IF($I83=0,"оплачен",IF($J83&gt;0,"просрочен","в срок"))))</f>
        <v/>
      </c>
    </row>
    <row r="84">
      <c r="A84" s="20" t="n"/>
      <c r="B84" s="8" t="n"/>
      <c r="C84" s="8" t="n"/>
      <c r="D84" s="8" t="n"/>
      <c r="E84" s="9" t="n"/>
      <c r="F84" s="19">
        <f>IF($C84="","",IFERROR(VLOOKUP($C84,'Клиенты'!$A$6:$C$505,3,FALSE),""))</f>
        <v/>
      </c>
      <c r="G84" s="20">
        <f>IF(OR($A84="",$F84=""),"",WORKDAY($A84+$F84-1,1,Праздники))</f>
        <v/>
      </c>
      <c r="H84" s="9">
        <f>IF($B84="","",SUMIFS(ОплатыСумма,ОплатыДокумент,$B84,ОплатыКлиент,$C84))</f>
        <v/>
      </c>
      <c r="I84" s="9">
        <f>IF($E84="","",$E84-$H84)</f>
        <v/>
      </c>
      <c r="J84" s="19">
        <f>IF(OR($I84="",$G84=""),"",IF($I84&lt;=0,"",MAX(0,ДатаОтчёта-$G84)))</f>
        <v/>
      </c>
      <c r="K84" s="8">
        <f>IF($I84="","",IF($I84&lt;=0,"",IF($G84="","без срока",IF($J84=0,"не просрочено",IF($J84&lt;=30,"0–30",IF($J84&lt;=60,"31–60",IF($J84&lt;=90,"61–90","90+")))))))</f>
        <v/>
      </c>
      <c r="L84" s="8">
        <f>IF($I84="","",IF($I84&lt;0,"переплата",IF($I84=0,"оплачен",IF($J84&gt;0,"просрочен","в срок"))))</f>
        <v/>
      </c>
    </row>
    <row r="85">
      <c r="A85" s="20" t="n"/>
      <c r="B85" s="8" t="n"/>
      <c r="C85" s="8" t="n"/>
      <c r="D85" s="8" t="n"/>
      <c r="E85" s="9" t="n"/>
      <c r="F85" s="19">
        <f>IF($C85="","",IFERROR(VLOOKUP($C85,'Клиенты'!$A$6:$C$505,3,FALSE),""))</f>
        <v/>
      </c>
      <c r="G85" s="20">
        <f>IF(OR($A85="",$F85=""),"",WORKDAY($A85+$F85-1,1,Праздники))</f>
        <v/>
      </c>
      <c r="H85" s="9">
        <f>IF($B85="","",SUMIFS(ОплатыСумма,ОплатыДокумент,$B85,ОплатыКлиент,$C85))</f>
        <v/>
      </c>
      <c r="I85" s="9">
        <f>IF($E85="","",$E85-$H85)</f>
        <v/>
      </c>
      <c r="J85" s="19">
        <f>IF(OR($I85="",$G85=""),"",IF($I85&lt;=0,"",MAX(0,ДатаОтчёта-$G85)))</f>
        <v/>
      </c>
      <c r="K85" s="8">
        <f>IF($I85="","",IF($I85&lt;=0,"",IF($G85="","без срока",IF($J85=0,"не просрочено",IF($J85&lt;=30,"0–30",IF($J85&lt;=60,"31–60",IF($J85&lt;=90,"61–90","90+")))))))</f>
        <v/>
      </c>
      <c r="L85" s="8">
        <f>IF($I85="","",IF($I85&lt;0,"переплата",IF($I85=0,"оплачен",IF($J85&gt;0,"просрочен","в срок"))))</f>
        <v/>
      </c>
    </row>
    <row r="86">
      <c r="A86" s="20" t="n"/>
      <c r="B86" s="8" t="n"/>
      <c r="C86" s="8" t="n"/>
      <c r="D86" s="8" t="n"/>
      <c r="E86" s="9" t="n"/>
      <c r="F86" s="19">
        <f>IF($C86="","",IFERROR(VLOOKUP($C86,'Клиенты'!$A$6:$C$505,3,FALSE),""))</f>
        <v/>
      </c>
      <c r="G86" s="20">
        <f>IF(OR($A86="",$F86=""),"",WORKDAY($A86+$F86-1,1,Праздники))</f>
        <v/>
      </c>
      <c r="H86" s="9">
        <f>IF($B86="","",SUMIFS(ОплатыСумма,ОплатыДокумент,$B86,ОплатыКлиент,$C86))</f>
        <v/>
      </c>
      <c r="I86" s="9">
        <f>IF($E86="","",$E86-$H86)</f>
        <v/>
      </c>
      <c r="J86" s="19">
        <f>IF(OR($I86="",$G86=""),"",IF($I86&lt;=0,"",MAX(0,ДатаОтчёта-$G86)))</f>
        <v/>
      </c>
      <c r="K86" s="8">
        <f>IF($I86="","",IF($I86&lt;=0,"",IF($G86="","без срока",IF($J86=0,"не просрочено",IF($J86&lt;=30,"0–30",IF($J86&lt;=60,"31–60",IF($J86&lt;=90,"61–90","90+")))))))</f>
        <v/>
      </c>
      <c r="L86" s="8">
        <f>IF($I86="","",IF($I86&lt;0,"переплата",IF($I86=0,"оплачен",IF($J86&gt;0,"просрочен","в срок"))))</f>
        <v/>
      </c>
    </row>
    <row r="87">
      <c r="A87" s="20" t="n"/>
      <c r="B87" s="8" t="n"/>
      <c r="C87" s="8" t="n"/>
      <c r="D87" s="8" t="n"/>
      <c r="E87" s="9" t="n"/>
      <c r="F87" s="19">
        <f>IF($C87="","",IFERROR(VLOOKUP($C87,'Клиенты'!$A$6:$C$505,3,FALSE),""))</f>
        <v/>
      </c>
      <c r="G87" s="20">
        <f>IF(OR($A87="",$F87=""),"",WORKDAY($A87+$F87-1,1,Праздники))</f>
        <v/>
      </c>
      <c r="H87" s="9">
        <f>IF($B87="","",SUMIFS(ОплатыСумма,ОплатыДокумент,$B87,ОплатыКлиент,$C87))</f>
        <v/>
      </c>
      <c r="I87" s="9">
        <f>IF($E87="","",$E87-$H87)</f>
        <v/>
      </c>
      <c r="J87" s="19">
        <f>IF(OR($I87="",$G87=""),"",IF($I87&lt;=0,"",MAX(0,ДатаОтчёта-$G87)))</f>
        <v/>
      </c>
      <c r="K87" s="8">
        <f>IF($I87="","",IF($I87&lt;=0,"",IF($G87="","без срока",IF($J87=0,"не просрочено",IF($J87&lt;=30,"0–30",IF($J87&lt;=60,"31–60",IF($J87&lt;=90,"61–90","90+")))))))</f>
        <v/>
      </c>
      <c r="L87" s="8">
        <f>IF($I87="","",IF($I87&lt;0,"переплата",IF($I87=0,"оплачен",IF($J87&gt;0,"просрочен","в срок"))))</f>
        <v/>
      </c>
    </row>
    <row r="88">
      <c r="A88" s="20" t="n"/>
      <c r="B88" s="8" t="n"/>
      <c r="C88" s="8" t="n"/>
      <c r="D88" s="8" t="n"/>
      <c r="E88" s="9" t="n"/>
      <c r="F88" s="19">
        <f>IF($C88="","",IFERROR(VLOOKUP($C88,'Клиенты'!$A$6:$C$505,3,FALSE),""))</f>
        <v/>
      </c>
      <c r="G88" s="20">
        <f>IF(OR($A88="",$F88=""),"",WORKDAY($A88+$F88-1,1,Праздники))</f>
        <v/>
      </c>
      <c r="H88" s="9">
        <f>IF($B88="","",SUMIFS(ОплатыСумма,ОплатыДокумент,$B88,ОплатыКлиент,$C88))</f>
        <v/>
      </c>
      <c r="I88" s="9">
        <f>IF($E88="","",$E88-$H88)</f>
        <v/>
      </c>
      <c r="J88" s="19">
        <f>IF(OR($I88="",$G88=""),"",IF($I88&lt;=0,"",MAX(0,ДатаОтчёта-$G88)))</f>
        <v/>
      </c>
      <c r="K88" s="8">
        <f>IF($I88="","",IF($I88&lt;=0,"",IF($G88="","без срока",IF($J88=0,"не просрочено",IF($J88&lt;=30,"0–30",IF($J88&lt;=60,"31–60",IF($J88&lt;=90,"61–90","90+")))))))</f>
        <v/>
      </c>
      <c r="L88" s="8">
        <f>IF($I88="","",IF($I88&lt;0,"переплата",IF($I88=0,"оплачен",IF($J88&gt;0,"просрочен","в срок"))))</f>
        <v/>
      </c>
    </row>
    <row r="89">
      <c r="A89" s="20" t="n"/>
      <c r="B89" s="8" t="n"/>
      <c r="C89" s="8" t="n"/>
      <c r="D89" s="8" t="n"/>
      <c r="E89" s="9" t="n"/>
      <c r="F89" s="19">
        <f>IF($C89="","",IFERROR(VLOOKUP($C89,'Клиенты'!$A$6:$C$505,3,FALSE),""))</f>
        <v/>
      </c>
      <c r="G89" s="20">
        <f>IF(OR($A89="",$F89=""),"",WORKDAY($A89+$F89-1,1,Праздники))</f>
        <v/>
      </c>
      <c r="H89" s="9">
        <f>IF($B89="","",SUMIFS(ОплатыСумма,ОплатыДокумент,$B89,ОплатыКлиент,$C89))</f>
        <v/>
      </c>
      <c r="I89" s="9">
        <f>IF($E89="","",$E89-$H89)</f>
        <v/>
      </c>
      <c r="J89" s="19">
        <f>IF(OR($I89="",$G89=""),"",IF($I89&lt;=0,"",MAX(0,ДатаОтчёта-$G89)))</f>
        <v/>
      </c>
      <c r="K89" s="8">
        <f>IF($I89="","",IF($I89&lt;=0,"",IF($G89="","без срока",IF($J89=0,"не просрочено",IF($J89&lt;=30,"0–30",IF($J89&lt;=60,"31–60",IF($J89&lt;=90,"61–90","90+")))))))</f>
        <v/>
      </c>
      <c r="L89" s="8">
        <f>IF($I89="","",IF($I89&lt;0,"переплата",IF($I89=0,"оплачен",IF($J89&gt;0,"просрочен","в срок"))))</f>
        <v/>
      </c>
    </row>
    <row r="90">
      <c r="A90" s="20" t="n"/>
      <c r="B90" s="8" t="n"/>
      <c r="C90" s="8" t="n"/>
      <c r="D90" s="8" t="n"/>
      <c r="E90" s="9" t="n"/>
      <c r="F90" s="19">
        <f>IF($C90="","",IFERROR(VLOOKUP($C90,'Клиенты'!$A$6:$C$505,3,FALSE),""))</f>
        <v/>
      </c>
      <c r="G90" s="20">
        <f>IF(OR($A90="",$F90=""),"",WORKDAY($A90+$F90-1,1,Праздники))</f>
        <v/>
      </c>
      <c r="H90" s="9">
        <f>IF($B90="","",SUMIFS(ОплатыСумма,ОплатыДокумент,$B90,ОплатыКлиент,$C90))</f>
        <v/>
      </c>
      <c r="I90" s="9">
        <f>IF($E90="","",$E90-$H90)</f>
        <v/>
      </c>
      <c r="J90" s="19">
        <f>IF(OR($I90="",$G90=""),"",IF($I90&lt;=0,"",MAX(0,ДатаОтчёта-$G90)))</f>
        <v/>
      </c>
      <c r="K90" s="8">
        <f>IF($I90="","",IF($I90&lt;=0,"",IF($G90="","без срока",IF($J90=0,"не просрочено",IF($J90&lt;=30,"0–30",IF($J90&lt;=60,"31–60",IF($J90&lt;=90,"61–90","90+")))))))</f>
        <v/>
      </c>
      <c r="L90" s="8">
        <f>IF($I90="","",IF($I90&lt;0,"переплата",IF($I90=0,"оплачен",IF($J90&gt;0,"просрочен","в срок"))))</f>
        <v/>
      </c>
    </row>
    <row r="91">
      <c r="A91" s="20" t="n"/>
      <c r="B91" s="8" t="n"/>
      <c r="C91" s="8" t="n"/>
      <c r="D91" s="8" t="n"/>
      <c r="E91" s="9" t="n"/>
      <c r="F91" s="19">
        <f>IF($C91="","",IFERROR(VLOOKUP($C91,'Клиенты'!$A$6:$C$505,3,FALSE),""))</f>
        <v/>
      </c>
      <c r="G91" s="20">
        <f>IF(OR($A91="",$F91=""),"",WORKDAY($A91+$F91-1,1,Праздники))</f>
        <v/>
      </c>
      <c r="H91" s="9">
        <f>IF($B91="","",SUMIFS(ОплатыСумма,ОплатыДокумент,$B91,ОплатыКлиент,$C91))</f>
        <v/>
      </c>
      <c r="I91" s="9">
        <f>IF($E91="","",$E91-$H91)</f>
        <v/>
      </c>
      <c r="J91" s="19">
        <f>IF(OR($I91="",$G91=""),"",IF($I91&lt;=0,"",MAX(0,ДатаОтчёта-$G91)))</f>
        <v/>
      </c>
      <c r="K91" s="8">
        <f>IF($I91="","",IF($I91&lt;=0,"",IF($G91="","без срока",IF($J91=0,"не просрочено",IF($J91&lt;=30,"0–30",IF($J91&lt;=60,"31–60",IF($J91&lt;=90,"61–90","90+")))))))</f>
        <v/>
      </c>
      <c r="L91" s="8">
        <f>IF($I91="","",IF($I91&lt;0,"переплата",IF($I91=0,"оплачен",IF($J91&gt;0,"просрочен","в срок"))))</f>
        <v/>
      </c>
    </row>
    <row r="92">
      <c r="A92" s="20" t="n"/>
      <c r="B92" s="8" t="n"/>
      <c r="C92" s="8" t="n"/>
      <c r="D92" s="8" t="n"/>
      <c r="E92" s="9" t="n"/>
      <c r="F92" s="19">
        <f>IF($C92="","",IFERROR(VLOOKUP($C92,'Клиенты'!$A$6:$C$505,3,FALSE),""))</f>
        <v/>
      </c>
      <c r="G92" s="20">
        <f>IF(OR($A92="",$F92=""),"",WORKDAY($A92+$F92-1,1,Праздники))</f>
        <v/>
      </c>
      <c r="H92" s="9">
        <f>IF($B92="","",SUMIFS(ОплатыСумма,ОплатыДокумент,$B92,ОплатыКлиент,$C92))</f>
        <v/>
      </c>
      <c r="I92" s="9">
        <f>IF($E92="","",$E92-$H92)</f>
        <v/>
      </c>
      <c r="J92" s="19">
        <f>IF(OR($I92="",$G92=""),"",IF($I92&lt;=0,"",MAX(0,ДатаОтчёта-$G92)))</f>
        <v/>
      </c>
      <c r="K92" s="8">
        <f>IF($I92="","",IF($I92&lt;=0,"",IF($G92="","без срока",IF($J92=0,"не просрочено",IF($J92&lt;=30,"0–30",IF($J92&lt;=60,"31–60",IF($J92&lt;=90,"61–90","90+")))))))</f>
        <v/>
      </c>
      <c r="L92" s="8">
        <f>IF($I92="","",IF($I92&lt;0,"переплата",IF($I92=0,"оплачен",IF($J92&gt;0,"просрочен","в срок"))))</f>
        <v/>
      </c>
    </row>
    <row r="93">
      <c r="A93" s="20" t="n"/>
      <c r="B93" s="8" t="n"/>
      <c r="C93" s="8" t="n"/>
      <c r="D93" s="8" t="n"/>
      <c r="E93" s="9" t="n"/>
      <c r="F93" s="19">
        <f>IF($C93="","",IFERROR(VLOOKUP($C93,'Клиенты'!$A$6:$C$505,3,FALSE),""))</f>
        <v/>
      </c>
      <c r="G93" s="20">
        <f>IF(OR($A93="",$F93=""),"",WORKDAY($A93+$F93-1,1,Праздники))</f>
        <v/>
      </c>
      <c r="H93" s="9">
        <f>IF($B93="","",SUMIFS(ОплатыСумма,ОплатыДокумент,$B93,ОплатыКлиент,$C93))</f>
        <v/>
      </c>
      <c r="I93" s="9">
        <f>IF($E93="","",$E93-$H93)</f>
        <v/>
      </c>
      <c r="J93" s="19">
        <f>IF(OR($I93="",$G93=""),"",IF($I93&lt;=0,"",MAX(0,ДатаОтчёта-$G93)))</f>
        <v/>
      </c>
      <c r="K93" s="8">
        <f>IF($I93="","",IF($I93&lt;=0,"",IF($G93="","без срока",IF($J93=0,"не просрочено",IF($J93&lt;=30,"0–30",IF($J93&lt;=60,"31–60",IF($J93&lt;=90,"61–90","90+")))))))</f>
        <v/>
      </c>
      <c r="L93" s="8">
        <f>IF($I93="","",IF($I93&lt;0,"переплата",IF($I93=0,"оплачен",IF($J93&gt;0,"просрочен","в срок"))))</f>
        <v/>
      </c>
    </row>
    <row r="94">
      <c r="A94" s="20" t="n"/>
      <c r="B94" s="8" t="n"/>
      <c r="C94" s="8" t="n"/>
      <c r="D94" s="8" t="n"/>
      <c r="E94" s="9" t="n"/>
      <c r="F94" s="19">
        <f>IF($C94="","",IFERROR(VLOOKUP($C94,'Клиенты'!$A$6:$C$505,3,FALSE),""))</f>
        <v/>
      </c>
      <c r="G94" s="20">
        <f>IF(OR($A94="",$F94=""),"",WORKDAY($A94+$F94-1,1,Праздники))</f>
        <v/>
      </c>
      <c r="H94" s="9">
        <f>IF($B94="","",SUMIFS(ОплатыСумма,ОплатыДокумент,$B94,ОплатыКлиент,$C94))</f>
        <v/>
      </c>
      <c r="I94" s="9">
        <f>IF($E94="","",$E94-$H94)</f>
        <v/>
      </c>
      <c r="J94" s="19">
        <f>IF(OR($I94="",$G94=""),"",IF($I94&lt;=0,"",MAX(0,ДатаОтчёта-$G94)))</f>
        <v/>
      </c>
      <c r="K94" s="8">
        <f>IF($I94="","",IF($I94&lt;=0,"",IF($G94="","без срока",IF($J94=0,"не просрочено",IF($J94&lt;=30,"0–30",IF($J94&lt;=60,"31–60",IF($J94&lt;=90,"61–90","90+")))))))</f>
        <v/>
      </c>
      <c r="L94" s="8">
        <f>IF($I94="","",IF($I94&lt;0,"переплата",IF($I94=0,"оплачен",IF($J94&gt;0,"просрочен","в срок"))))</f>
        <v/>
      </c>
    </row>
    <row r="95">
      <c r="A95" s="20" t="n"/>
      <c r="B95" s="8" t="n"/>
      <c r="C95" s="8" t="n"/>
      <c r="D95" s="8" t="n"/>
      <c r="E95" s="9" t="n"/>
      <c r="F95" s="19">
        <f>IF($C95="","",IFERROR(VLOOKUP($C95,'Клиенты'!$A$6:$C$505,3,FALSE),""))</f>
        <v/>
      </c>
      <c r="G95" s="20">
        <f>IF(OR($A95="",$F95=""),"",WORKDAY($A95+$F95-1,1,Праздники))</f>
        <v/>
      </c>
      <c r="H95" s="9">
        <f>IF($B95="","",SUMIFS(ОплатыСумма,ОплатыДокумент,$B95,ОплатыКлиент,$C95))</f>
        <v/>
      </c>
      <c r="I95" s="9">
        <f>IF($E95="","",$E95-$H95)</f>
        <v/>
      </c>
      <c r="J95" s="19">
        <f>IF(OR($I95="",$G95=""),"",IF($I95&lt;=0,"",MAX(0,ДатаОтчёта-$G95)))</f>
        <v/>
      </c>
      <c r="K95" s="8">
        <f>IF($I95="","",IF($I95&lt;=0,"",IF($G95="","без срока",IF($J95=0,"не просрочено",IF($J95&lt;=30,"0–30",IF($J95&lt;=60,"31–60",IF($J95&lt;=90,"61–90","90+")))))))</f>
        <v/>
      </c>
      <c r="L95" s="8">
        <f>IF($I95="","",IF($I95&lt;0,"переплата",IF($I95=0,"оплачен",IF($J95&gt;0,"просрочен","в срок"))))</f>
        <v/>
      </c>
    </row>
    <row r="96">
      <c r="A96" s="20" t="n"/>
      <c r="B96" s="8" t="n"/>
      <c r="C96" s="8" t="n"/>
      <c r="D96" s="8" t="n"/>
      <c r="E96" s="9" t="n"/>
      <c r="F96" s="19">
        <f>IF($C96="","",IFERROR(VLOOKUP($C96,'Клиенты'!$A$6:$C$505,3,FALSE),""))</f>
        <v/>
      </c>
      <c r="G96" s="20">
        <f>IF(OR($A96="",$F96=""),"",WORKDAY($A96+$F96-1,1,Праздники))</f>
        <v/>
      </c>
      <c r="H96" s="9">
        <f>IF($B96="","",SUMIFS(ОплатыСумма,ОплатыДокумент,$B96,ОплатыКлиент,$C96))</f>
        <v/>
      </c>
      <c r="I96" s="9">
        <f>IF($E96="","",$E96-$H96)</f>
        <v/>
      </c>
      <c r="J96" s="19">
        <f>IF(OR($I96="",$G96=""),"",IF($I96&lt;=0,"",MAX(0,ДатаОтчёта-$G96)))</f>
        <v/>
      </c>
      <c r="K96" s="8">
        <f>IF($I96="","",IF($I96&lt;=0,"",IF($G96="","без срока",IF($J96=0,"не просрочено",IF($J96&lt;=30,"0–30",IF($J96&lt;=60,"31–60",IF($J96&lt;=90,"61–90","90+")))))))</f>
        <v/>
      </c>
      <c r="L96" s="8">
        <f>IF($I96="","",IF($I96&lt;0,"переплата",IF($I96=0,"оплачен",IF($J96&gt;0,"просрочен","в срок"))))</f>
        <v/>
      </c>
    </row>
    <row r="97">
      <c r="A97" s="20" t="n"/>
      <c r="B97" s="8" t="n"/>
      <c r="C97" s="8" t="n"/>
      <c r="D97" s="8" t="n"/>
      <c r="E97" s="9" t="n"/>
      <c r="F97" s="19">
        <f>IF($C97="","",IFERROR(VLOOKUP($C97,'Клиенты'!$A$6:$C$505,3,FALSE),""))</f>
        <v/>
      </c>
      <c r="G97" s="20">
        <f>IF(OR($A97="",$F97=""),"",WORKDAY($A97+$F97-1,1,Праздники))</f>
        <v/>
      </c>
      <c r="H97" s="9">
        <f>IF($B97="","",SUMIFS(ОплатыСумма,ОплатыДокумент,$B97,ОплатыКлиент,$C97))</f>
        <v/>
      </c>
      <c r="I97" s="9">
        <f>IF($E97="","",$E97-$H97)</f>
        <v/>
      </c>
      <c r="J97" s="19">
        <f>IF(OR($I97="",$G97=""),"",IF($I97&lt;=0,"",MAX(0,ДатаОтчёта-$G97)))</f>
        <v/>
      </c>
      <c r="K97" s="8">
        <f>IF($I97="","",IF($I97&lt;=0,"",IF($G97="","без срока",IF($J97=0,"не просрочено",IF($J97&lt;=30,"0–30",IF($J97&lt;=60,"31–60",IF($J97&lt;=90,"61–90","90+")))))))</f>
        <v/>
      </c>
      <c r="L97" s="8">
        <f>IF($I97="","",IF($I97&lt;0,"переплата",IF($I97=0,"оплачен",IF($J97&gt;0,"просрочен","в срок"))))</f>
        <v/>
      </c>
    </row>
    <row r="98">
      <c r="A98" s="20" t="n"/>
      <c r="B98" s="8" t="n"/>
      <c r="C98" s="8" t="n"/>
      <c r="D98" s="8" t="n"/>
      <c r="E98" s="9" t="n"/>
      <c r="F98" s="19">
        <f>IF($C98="","",IFERROR(VLOOKUP($C98,'Клиенты'!$A$6:$C$505,3,FALSE),""))</f>
        <v/>
      </c>
      <c r="G98" s="20">
        <f>IF(OR($A98="",$F98=""),"",WORKDAY($A98+$F98-1,1,Праздники))</f>
        <v/>
      </c>
      <c r="H98" s="9">
        <f>IF($B98="","",SUMIFS(ОплатыСумма,ОплатыДокумент,$B98,ОплатыКлиент,$C98))</f>
        <v/>
      </c>
      <c r="I98" s="9">
        <f>IF($E98="","",$E98-$H98)</f>
        <v/>
      </c>
      <c r="J98" s="19">
        <f>IF(OR($I98="",$G98=""),"",IF($I98&lt;=0,"",MAX(0,ДатаОтчёта-$G98)))</f>
        <v/>
      </c>
      <c r="K98" s="8">
        <f>IF($I98="","",IF($I98&lt;=0,"",IF($G98="","без срока",IF($J98=0,"не просрочено",IF($J98&lt;=30,"0–30",IF($J98&lt;=60,"31–60",IF($J98&lt;=90,"61–90","90+")))))))</f>
        <v/>
      </c>
      <c r="L98" s="8">
        <f>IF($I98="","",IF($I98&lt;0,"переплата",IF($I98=0,"оплачен",IF($J98&gt;0,"просрочен","в срок"))))</f>
        <v/>
      </c>
    </row>
    <row r="99">
      <c r="A99" s="20" t="n"/>
      <c r="B99" s="8" t="n"/>
      <c r="C99" s="8" t="n"/>
      <c r="D99" s="8" t="n"/>
      <c r="E99" s="9" t="n"/>
      <c r="F99" s="19">
        <f>IF($C99="","",IFERROR(VLOOKUP($C99,'Клиенты'!$A$6:$C$505,3,FALSE),""))</f>
        <v/>
      </c>
      <c r="G99" s="20">
        <f>IF(OR($A99="",$F99=""),"",WORKDAY($A99+$F99-1,1,Праздники))</f>
        <v/>
      </c>
      <c r="H99" s="9">
        <f>IF($B99="","",SUMIFS(ОплатыСумма,ОплатыДокумент,$B99,ОплатыКлиент,$C99))</f>
        <v/>
      </c>
      <c r="I99" s="9">
        <f>IF($E99="","",$E99-$H99)</f>
        <v/>
      </c>
      <c r="J99" s="19">
        <f>IF(OR($I99="",$G99=""),"",IF($I99&lt;=0,"",MAX(0,ДатаОтчёта-$G99)))</f>
        <v/>
      </c>
      <c r="K99" s="8">
        <f>IF($I99="","",IF($I99&lt;=0,"",IF($G99="","без срока",IF($J99=0,"не просрочено",IF($J99&lt;=30,"0–30",IF($J99&lt;=60,"31–60",IF($J99&lt;=90,"61–90","90+")))))))</f>
        <v/>
      </c>
      <c r="L99" s="8">
        <f>IF($I99="","",IF($I99&lt;0,"переплата",IF($I99=0,"оплачен",IF($J99&gt;0,"просрочен","в срок"))))</f>
        <v/>
      </c>
    </row>
    <row r="100">
      <c r="A100" s="20" t="n"/>
      <c r="B100" s="8" t="n"/>
      <c r="C100" s="8" t="n"/>
      <c r="D100" s="8" t="n"/>
      <c r="E100" s="9" t="n"/>
      <c r="F100" s="19">
        <f>IF($C100="","",IFERROR(VLOOKUP($C100,'Клиенты'!$A$6:$C$505,3,FALSE),""))</f>
        <v/>
      </c>
      <c r="G100" s="20">
        <f>IF(OR($A100="",$F100=""),"",WORKDAY($A100+$F100-1,1,Праздники))</f>
        <v/>
      </c>
      <c r="H100" s="9">
        <f>IF($B100="","",SUMIFS(ОплатыСумма,ОплатыДокумент,$B100,ОплатыКлиент,$C100))</f>
        <v/>
      </c>
      <c r="I100" s="9">
        <f>IF($E100="","",$E100-$H100)</f>
        <v/>
      </c>
      <c r="J100" s="19">
        <f>IF(OR($I100="",$G100=""),"",IF($I100&lt;=0,"",MAX(0,ДатаОтчёта-$G100)))</f>
        <v/>
      </c>
      <c r="K100" s="8">
        <f>IF($I100="","",IF($I100&lt;=0,"",IF($G100="","без срока",IF($J100=0,"не просрочено",IF($J100&lt;=30,"0–30",IF($J100&lt;=60,"31–60",IF($J100&lt;=90,"61–90","90+")))))))</f>
        <v/>
      </c>
      <c r="L100" s="8">
        <f>IF($I100="","",IF($I100&lt;0,"переплата",IF($I100=0,"оплачен",IF($J100&gt;0,"просрочен","в срок"))))</f>
        <v/>
      </c>
    </row>
    <row r="101">
      <c r="A101" s="20" t="n"/>
      <c r="B101" s="8" t="n"/>
      <c r="C101" s="8" t="n"/>
      <c r="D101" s="8" t="n"/>
      <c r="E101" s="9" t="n"/>
      <c r="F101" s="19">
        <f>IF($C101="","",IFERROR(VLOOKUP($C101,'Клиенты'!$A$6:$C$505,3,FALSE),""))</f>
        <v/>
      </c>
      <c r="G101" s="20">
        <f>IF(OR($A101="",$F101=""),"",WORKDAY($A101+$F101-1,1,Праздники))</f>
        <v/>
      </c>
      <c r="H101" s="9">
        <f>IF($B101="","",SUMIFS(ОплатыСумма,ОплатыДокумент,$B101,ОплатыКлиент,$C101))</f>
        <v/>
      </c>
      <c r="I101" s="9">
        <f>IF($E101="","",$E101-$H101)</f>
        <v/>
      </c>
      <c r="J101" s="19">
        <f>IF(OR($I101="",$G101=""),"",IF($I101&lt;=0,"",MAX(0,ДатаОтчёта-$G101)))</f>
        <v/>
      </c>
      <c r="K101" s="8">
        <f>IF($I101="","",IF($I101&lt;=0,"",IF($G101="","без срока",IF($J101=0,"не просрочено",IF($J101&lt;=30,"0–30",IF($J101&lt;=60,"31–60",IF($J101&lt;=90,"61–90","90+")))))))</f>
        <v/>
      </c>
      <c r="L101" s="8">
        <f>IF($I101="","",IF($I101&lt;0,"переплата",IF($I101=0,"оплачен",IF($J101&gt;0,"просрочен","в срок"))))</f>
        <v/>
      </c>
    </row>
    <row r="102">
      <c r="A102" s="20" t="n"/>
      <c r="B102" s="8" t="n"/>
      <c r="C102" s="8" t="n"/>
      <c r="D102" s="8" t="n"/>
      <c r="E102" s="9" t="n"/>
      <c r="F102" s="19">
        <f>IF($C102="","",IFERROR(VLOOKUP($C102,'Клиенты'!$A$6:$C$505,3,FALSE),""))</f>
        <v/>
      </c>
      <c r="G102" s="20">
        <f>IF(OR($A102="",$F102=""),"",WORKDAY($A102+$F102-1,1,Праздники))</f>
        <v/>
      </c>
      <c r="H102" s="9">
        <f>IF($B102="","",SUMIFS(ОплатыСумма,ОплатыДокумент,$B102,ОплатыКлиент,$C102))</f>
        <v/>
      </c>
      <c r="I102" s="9">
        <f>IF($E102="","",$E102-$H102)</f>
        <v/>
      </c>
      <c r="J102" s="19">
        <f>IF(OR($I102="",$G102=""),"",IF($I102&lt;=0,"",MAX(0,ДатаОтчёта-$G102)))</f>
        <v/>
      </c>
      <c r="K102" s="8">
        <f>IF($I102="","",IF($I102&lt;=0,"",IF($G102="","без срока",IF($J102=0,"не просрочено",IF($J102&lt;=30,"0–30",IF($J102&lt;=60,"31–60",IF($J102&lt;=90,"61–90","90+")))))))</f>
        <v/>
      </c>
      <c r="L102" s="8">
        <f>IF($I102="","",IF($I102&lt;0,"переплата",IF($I102=0,"оплачен",IF($J102&gt;0,"просрочен","в срок"))))</f>
        <v/>
      </c>
    </row>
    <row r="103">
      <c r="A103" s="20" t="n"/>
      <c r="B103" s="8" t="n"/>
      <c r="C103" s="8" t="n"/>
      <c r="D103" s="8" t="n"/>
      <c r="E103" s="9" t="n"/>
      <c r="F103" s="19">
        <f>IF($C103="","",IFERROR(VLOOKUP($C103,'Клиенты'!$A$6:$C$505,3,FALSE),""))</f>
        <v/>
      </c>
      <c r="G103" s="20">
        <f>IF(OR($A103="",$F103=""),"",WORKDAY($A103+$F103-1,1,Праздники))</f>
        <v/>
      </c>
      <c r="H103" s="9">
        <f>IF($B103="","",SUMIFS(ОплатыСумма,ОплатыДокумент,$B103,ОплатыКлиент,$C103))</f>
        <v/>
      </c>
      <c r="I103" s="9">
        <f>IF($E103="","",$E103-$H103)</f>
        <v/>
      </c>
      <c r="J103" s="19">
        <f>IF(OR($I103="",$G103=""),"",IF($I103&lt;=0,"",MAX(0,ДатаОтчёта-$G103)))</f>
        <v/>
      </c>
      <c r="K103" s="8">
        <f>IF($I103="","",IF($I103&lt;=0,"",IF($G103="","без срока",IF($J103=0,"не просрочено",IF($J103&lt;=30,"0–30",IF($J103&lt;=60,"31–60",IF($J103&lt;=90,"61–90","90+")))))))</f>
        <v/>
      </c>
      <c r="L103" s="8">
        <f>IF($I103="","",IF($I103&lt;0,"переплата",IF($I103=0,"оплачен",IF($J103&gt;0,"просрочен","в срок"))))</f>
        <v/>
      </c>
    </row>
    <row r="104">
      <c r="A104" s="20" t="n"/>
      <c r="B104" s="8" t="n"/>
      <c r="C104" s="8" t="n"/>
      <c r="D104" s="8" t="n"/>
      <c r="E104" s="9" t="n"/>
      <c r="F104" s="19">
        <f>IF($C104="","",IFERROR(VLOOKUP($C104,'Клиенты'!$A$6:$C$505,3,FALSE),""))</f>
        <v/>
      </c>
      <c r="G104" s="20">
        <f>IF(OR($A104="",$F104=""),"",WORKDAY($A104+$F104-1,1,Праздники))</f>
        <v/>
      </c>
      <c r="H104" s="9">
        <f>IF($B104="","",SUMIFS(ОплатыСумма,ОплатыДокумент,$B104,ОплатыКлиент,$C104))</f>
        <v/>
      </c>
      <c r="I104" s="9">
        <f>IF($E104="","",$E104-$H104)</f>
        <v/>
      </c>
      <c r="J104" s="19">
        <f>IF(OR($I104="",$G104=""),"",IF($I104&lt;=0,"",MAX(0,ДатаОтчёта-$G104)))</f>
        <v/>
      </c>
      <c r="K104" s="8">
        <f>IF($I104="","",IF($I104&lt;=0,"",IF($G104="","без срока",IF($J104=0,"не просрочено",IF($J104&lt;=30,"0–30",IF($J104&lt;=60,"31–60",IF($J104&lt;=90,"61–90","90+")))))))</f>
        <v/>
      </c>
      <c r="L104" s="8">
        <f>IF($I104="","",IF($I104&lt;0,"переплата",IF($I104=0,"оплачен",IF($J104&gt;0,"просрочен","в срок"))))</f>
        <v/>
      </c>
    </row>
    <row r="105">
      <c r="A105" s="20" t="n"/>
      <c r="B105" s="8" t="n"/>
      <c r="C105" s="8" t="n"/>
      <c r="D105" s="8" t="n"/>
      <c r="E105" s="9" t="n"/>
      <c r="F105" s="19">
        <f>IF($C105="","",IFERROR(VLOOKUP($C105,'Клиенты'!$A$6:$C$505,3,FALSE),""))</f>
        <v/>
      </c>
      <c r="G105" s="20">
        <f>IF(OR($A105="",$F105=""),"",WORKDAY($A105+$F105-1,1,Праздники))</f>
        <v/>
      </c>
      <c r="H105" s="9">
        <f>IF($B105="","",SUMIFS(ОплатыСумма,ОплатыДокумент,$B105,ОплатыКлиент,$C105))</f>
        <v/>
      </c>
      <c r="I105" s="9">
        <f>IF($E105="","",$E105-$H105)</f>
        <v/>
      </c>
      <c r="J105" s="19">
        <f>IF(OR($I105="",$G105=""),"",IF($I105&lt;=0,"",MAX(0,ДатаОтчёта-$G105)))</f>
        <v/>
      </c>
      <c r="K105" s="8">
        <f>IF($I105="","",IF($I105&lt;=0,"",IF($G105="","без срока",IF($J105=0,"не просрочено",IF($J105&lt;=30,"0–30",IF($J105&lt;=60,"31–60",IF($J105&lt;=90,"61–90","90+")))))))</f>
        <v/>
      </c>
      <c r="L105" s="8">
        <f>IF($I105="","",IF($I105&lt;0,"переплата",IF($I105=0,"оплачен",IF($J105&gt;0,"просрочен","в срок"))))</f>
        <v/>
      </c>
    </row>
    <row r="106">
      <c r="A106" s="20" t="n"/>
      <c r="B106" s="8" t="n"/>
      <c r="C106" s="8" t="n"/>
      <c r="D106" s="8" t="n"/>
      <c r="E106" s="9" t="n"/>
      <c r="F106" s="19">
        <f>IF($C106="","",IFERROR(VLOOKUP($C106,'Клиенты'!$A$6:$C$505,3,FALSE),""))</f>
        <v/>
      </c>
      <c r="G106" s="20">
        <f>IF(OR($A106="",$F106=""),"",WORKDAY($A106+$F106-1,1,Праздники))</f>
        <v/>
      </c>
      <c r="H106" s="9">
        <f>IF($B106="","",SUMIFS(ОплатыСумма,ОплатыДокумент,$B106,ОплатыКлиент,$C106))</f>
        <v/>
      </c>
      <c r="I106" s="9">
        <f>IF($E106="","",$E106-$H106)</f>
        <v/>
      </c>
      <c r="J106" s="19">
        <f>IF(OR($I106="",$G106=""),"",IF($I106&lt;=0,"",MAX(0,ДатаОтчёта-$G106)))</f>
        <v/>
      </c>
      <c r="K106" s="8">
        <f>IF($I106="","",IF($I106&lt;=0,"",IF($G106="","без срока",IF($J106=0,"не просрочено",IF($J106&lt;=30,"0–30",IF($J106&lt;=60,"31–60",IF($J106&lt;=90,"61–90","90+")))))))</f>
        <v/>
      </c>
      <c r="L106" s="8">
        <f>IF($I106="","",IF($I106&lt;0,"переплата",IF($I106=0,"оплачен",IF($J106&gt;0,"просрочен","в срок"))))</f>
        <v/>
      </c>
    </row>
    <row r="107">
      <c r="A107" s="20" t="n"/>
      <c r="B107" s="8" t="n"/>
      <c r="C107" s="8" t="n"/>
      <c r="D107" s="8" t="n"/>
      <c r="E107" s="9" t="n"/>
      <c r="F107" s="19">
        <f>IF($C107="","",IFERROR(VLOOKUP($C107,'Клиенты'!$A$6:$C$505,3,FALSE),""))</f>
        <v/>
      </c>
      <c r="G107" s="20">
        <f>IF(OR($A107="",$F107=""),"",WORKDAY($A107+$F107-1,1,Праздники))</f>
        <v/>
      </c>
      <c r="H107" s="9">
        <f>IF($B107="","",SUMIFS(ОплатыСумма,ОплатыДокумент,$B107,ОплатыКлиент,$C107))</f>
        <v/>
      </c>
      <c r="I107" s="9">
        <f>IF($E107="","",$E107-$H107)</f>
        <v/>
      </c>
      <c r="J107" s="19">
        <f>IF(OR($I107="",$G107=""),"",IF($I107&lt;=0,"",MAX(0,ДатаОтчёта-$G107)))</f>
        <v/>
      </c>
      <c r="K107" s="8">
        <f>IF($I107="","",IF($I107&lt;=0,"",IF($G107="","без срока",IF($J107=0,"не просрочено",IF($J107&lt;=30,"0–30",IF($J107&lt;=60,"31–60",IF($J107&lt;=90,"61–90","90+")))))))</f>
        <v/>
      </c>
      <c r="L107" s="8">
        <f>IF($I107="","",IF($I107&lt;0,"переплата",IF($I107=0,"оплачен",IF($J107&gt;0,"просрочен","в срок"))))</f>
        <v/>
      </c>
    </row>
    <row r="108">
      <c r="A108" s="20" t="n"/>
      <c r="B108" s="8" t="n"/>
      <c r="C108" s="8" t="n"/>
      <c r="D108" s="8" t="n"/>
      <c r="E108" s="9" t="n"/>
      <c r="F108" s="19">
        <f>IF($C108="","",IFERROR(VLOOKUP($C108,'Клиенты'!$A$6:$C$505,3,FALSE),""))</f>
        <v/>
      </c>
      <c r="G108" s="20">
        <f>IF(OR($A108="",$F108=""),"",WORKDAY($A108+$F108-1,1,Праздники))</f>
        <v/>
      </c>
      <c r="H108" s="9">
        <f>IF($B108="","",SUMIFS(ОплатыСумма,ОплатыДокумент,$B108,ОплатыКлиент,$C108))</f>
        <v/>
      </c>
      <c r="I108" s="9">
        <f>IF($E108="","",$E108-$H108)</f>
        <v/>
      </c>
      <c r="J108" s="19">
        <f>IF(OR($I108="",$G108=""),"",IF($I108&lt;=0,"",MAX(0,ДатаОтчёта-$G108)))</f>
        <v/>
      </c>
      <c r="K108" s="8">
        <f>IF($I108="","",IF($I108&lt;=0,"",IF($G108="","без срока",IF($J108=0,"не просрочено",IF($J108&lt;=30,"0–30",IF($J108&lt;=60,"31–60",IF($J108&lt;=90,"61–90","90+")))))))</f>
        <v/>
      </c>
      <c r="L108" s="8">
        <f>IF($I108="","",IF($I108&lt;0,"переплата",IF($I108=0,"оплачен",IF($J108&gt;0,"просрочен","в срок"))))</f>
        <v/>
      </c>
    </row>
    <row r="109">
      <c r="A109" s="20" t="n"/>
      <c r="B109" s="8" t="n"/>
      <c r="C109" s="8" t="n"/>
      <c r="D109" s="8" t="n"/>
      <c r="E109" s="9" t="n"/>
      <c r="F109" s="19">
        <f>IF($C109="","",IFERROR(VLOOKUP($C109,'Клиенты'!$A$6:$C$505,3,FALSE),""))</f>
        <v/>
      </c>
      <c r="G109" s="20">
        <f>IF(OR($A109="",$F109=""),"",WORKDAY($A109+$F109-1,1,Праздники))</f>
        <v/>
      </c>
      <c r="H109" s="9">
        <f>IF($B109="","",SUMIFS(ОплатыСумма,ОплатыДокумент,$B109,ОплатыКлиент,$C109))</f>
        <v/>
      </c>
      <c r="I109" s="9">
        <f>IF($E109="","",$E109-$H109)</f>
        <v/>
      </c>
      <c r="J109" s="19">
        <f>IF(OR($I109="",$G109=""),"",IF($I109&lt;=0,"",MAX(0,ДатаОтчёта-$G109)))</f>
        <v/>
      </c>
      <c r="K109" s="8">
        <f>IF($I109="","",IF($I109&lt;=0,"",IF($G109="","без срока",IF($J109=0,"не просрочено",IF($J109&lt;=30,"0–30",IF($J109&lt;=60,"31–60",IF($J109&lt;=90,"61–90","90+")))))))</f>
        <v/>
      </c>
      <c r="L109" s="8">
        <f>IF($I109="","",IF($I109&lt;0,"переплата",IF($I109=0,"оплачен",IF($J109&gt;0,"просрочен","в срок"))))</f>
        <v/>
      </c>
    </row>
    <row r="110">
      <c r="A110" s="20" t="n"/>
      <c r="B110" s="8" t="n"/>
      <c r="C110" s="8" t="n"/>
      <c r="D110" s="8" t="n"/>
      <c r="E110" s="9" t="n"/>
      <c r="F110" s="19">
        <f>IF($C110="","",IFERROR(VLOOKUP($C110,'Клиенты'!$A$6:$C$505,3,FALSE),""))</f>
        <v/>
      </c>
      <c r="G110" s="20">
        <f>IF(OR($A110="",$F110=""),"",WORKDAY($A110+$F110-1,1,Праздники))</f>
        <v/>
      </c>
      <c r="H110" s="9">
        <f>IF($B110="","",SUMIFS(ОплатыСумма,ОплатыДокумент,$B110,ОплатыКлиент,$C110))</f>
        <v/>
      </c>
      <c r="I110" s="9">
        <f>IF($E110="","",$E110-$H110)</f>
        <v/>
      </c>
      <c r="J110" s="19">
        <f>IF(OR($I110="",$G110=""),"",IF($I110&lt;=0,"",MAX(0,ДатаОтчёта-$G110)))</f>
        <v/>
      </c>
      <c r="K110" s="8">
        <f>IF($I110="","",IF($I110&lt;=0,"",IF($G110="","без срока",IF($J110=0,"не просрочено",IF($J110&lt;=30,"0–30",IF($J110&lt;=60,"31–60",IF($J110&lt;=90,"61–90","90+")))))))</f>
        <v/>
      </c>
      <c r="L110" s="8">
        <f>IF($I110="","",IF($I110&lt;0,"переплата",IF($I110=0,"оплачен",IF($J110&gt;0,"просрочен","в срок"))))</f>
        <v/>
      </c>
    </row>
    <row r="111">
      <c r="A111" s="20" t="n"/>
      <c r="B111" s="8" t="n"/>
      <c r="C111" s="8" t="n"/>
      <c r="D111" s="8" t="n"/>
      <c r="E111" s="9" t="n"/>
      <c r="F111" s="19">
        <f>IF($C111="","",IFERROR(VLOOKUP($C111,'Клиенты'!$A$6:$C$505,3,FALSE),""))</f>
        <v/>
      </c>
      <c r="G111" s="20">
        <f>IF(OR($A111="",$F111=""),"",WORKDAY($A111+$F111-1,1,Праздники))</f>
        <v/>
      </c>
      <c r="H111" s="9">
        <f>IF($B111="","",SUMIFS(ОплатыСумма,ОплатыДокумент,$B111,ОплатыКлиент,$C111))</f>
        <v/>
      </c>
      <c r="I111" s="9">
        <f>IF($E111="","",$E111-$H111)</f>
        <v/>
      </c>
      <c r="J111" s="19">
        <f>IF(OR($I111="",$G111=""),"",IF($I111&lt;=0,"",MAX(0,ДатаОтчёта-$G111)))</f>
        <v/>
      </c>
      <c r="K111" s="8">
        <f>IF($I111="","",IF($I111&lt;=0,"",IF($G111="","без срока",IF($J111=0,"не просрочено",IF($J111&lt;=30,"0–30",IF($J111&lt;=60,"31–60",IF($J111&lt;=90,"61–90","90+")))))))</f>
        <v/>
      </c>
      <c r="L111" s="8">
        <f>IF($I111="","",IF($I111&lt;0,"переплата",IF($I111=0,"оплачен",IF($J111&gt;0,"просрочен","в срок"))))</f>
        <v/>
      </c>
    </row>
    <row r="112">
      <c r="A112" s="20" t="n"/>
      <c r="B112" s="8" t="n"/>
      <c r="C112" s="8" t="n"/>
      <c r="D112" s="8" t="n"/>
      <c r="E112" s="9" t="n"/>
      <c r="F112" s="19">
        <f>IF($C112="","",IFERROR(VLOOKUP($C112,'Клиенты'!$A$6:$C$505,3,FALSE),""))</f>
        <v/>
      </c>
      <c r="G112" s="20">
        <f>IF(OR($A112="",$F112=""),"",WORKDAY($A112+$F112-1,1,Праздники))</f>
        <v/>
      </c>
      <c r="H112" s="9">
        <f>IF($B112="","",SUMIFS(ОплатыСумма,ОплатыДокумент,$B112,ОплатыКлиент,$C112))</f>
        <v/>
      </c>
      <c r="I112" s="9">
        <f>IF($E112="","",$E112-$H112)</f>
        <v/>
      </c>
      <c r="J112" s="19">
        <f>IF(OR($I112="",$G112=""),"",IF($I112&lt;=0,"",MAX(0,ДатаОтчёта-$G112)))</f>
        <v/>
      </c>
      <c r="K112" s="8">
        <f>IF($I112="","",IF($I112&lt;=0,"",IF($G112="","без срока",IF($J112=0,"не просрочено",IF($J112&lt;=30,"0–30",IF($J112&lt;=60,"31–60",IF($J112&lt;=90,"61–90","90+")))))))</f>
        <v/>
      </c>
      <c r="L112" s="8">
        <f>IF($I112="","",IF($I112&lt;0,"переплата",IF($I112=0,"оплачен",IF($J112&gt;0,"просрочен","в срок"))))</f>
        <v/>
      </c>
    </row>
    <row r="113">
      <c r="A113" s="20" t="n"/>
      <c r="B113" s="8" t="n"/>
      <c r="C113" s="8" t="n"/>
      <c r="D113" s="8" t="n"/>
      <c r="E113" s="9" t="n"/>
      <c r="F113" s="19">
        <f>IF($C113="","",IFERROR(VLOOKUP($C113,'Клиенты'!$A$6:$C$505,3,FALSE),""))</f>
        <v/>
      </c>
      <c r="G113" s="20">
        <f>IF(OR($A113="",$F113=""),"",WORKDAY($A113+$F113-1,1,Праздники))</f>
        <v/>
      </c>
      <c r="H113" s="9">
        <f>IF($B113="","",SUMIFS(ОплатыСумма,ОплатыДокумент,$B113,ОплатыКлиент,$C113))</f>
        <v/>
      </c>
      <c r="I113" s="9">
        <f>IF($E113="","",$E113-$H113)</f>
        <v/>
      </c>
      <c r="J113" s="19">
        <f>IF(OR($I113="",$G113=""),"",IF($I113&lt;=0,"",MAX(0,ДатаОтчёта-$G113)))</f>
        <v/>
      </c>
      <c r="K113" s="8">
        <f>IF($I113="","",IF($I113&lt;=0,"",IF($G113="","без срока",IF($J113=0,"не просрочено",IF($J113&lt;=30,"0–30",IF($J113&lt;=60,"31–60",IF($J113&lt;=90,"61–90","90+")))))))</f>
        <v/>
      </c>
      <c r="L113" s="8">
        <f>IF($I113="","",IF($I113&lt;0,"переплата",IF($I113=0,"оплачен",IF($J113&gt;0,"просрочен","в срок"))))</f>
        <v/>
      </c>
    </row>
    <row r="114">
      <c r="A114" s="20" t="n"/>
      <c r="B114" s="8" t="n"/>
      <c r="C114" s="8" t="n"/>
      <c r="D114" s="8" t="n"/>
      <c r="E114" s="9" t="n"/>
      <c r="F114" s="19">
        <f>IF($C114="","",IFERROR(VLOOKUP($C114,'Клиенты'!$A$6:$C$505,3,FALSE),""))</f>
        <v/>
      </c>
      <c r="G114" s="20">
        <f>IF(OR($A114="",$F114=""),"",WORKDAY($A114+$F114-1,1,Праздники))</f>
        <v/>
      </c>
      <c r="H114" s="9">
        <f>IF($B114="","",SUMIFS(ОплатыСумма,ОплатыДокумент,$B114,ОплатыКлиент,$C114))</f>
        <v/>
      </c>
      <c r="I114" s="9">
        <f>IF($E114="","",$E114-$H114)</f>
        <v/>
      </c>
      <c r="J114" s="19">
        <f>IF(OR($I114="",$G114=""),"",IF($I114&lt;=0,"",MAX(0,ДатаОтчёта-$G114)))</f>
        <v/>
      </c>
      <c r="K114" s="8">
        <f>IF($I114="","",IF($I114&lt;=0,"",IF($G114="","без срока",IF($J114=0,"не просрочено",IF($J114&lt;=30,"0–30",IF($J114&lt;=60,"31–60",IF($J114&lt;=90,"61–90","90+")))))))</f>
        <v/>
      </c>
      <c r="L114" s="8">
        <f>IF($I114="","",IF($I114&lt;0,"переплата",IF($I114=0,"оплачен",IF($J114&gt;0,"просрочен","в срок"))))</f>
        <v/>
      </c>
    </row>
    <row r="115">
      <c r="A115" s="20" t="n"/>
      <c r="B115" s="8" t="n"/>
      <c r="C115" s="8" t="n"/>
      <c r="D115" s="8" t="n"/>
      <c r="E115" s="9" t="n"/>
      <c r="F115" s="19">
        <f>IF($C115="","",IFERROR(VLOOKUP($C115,'Клиенты'!$A$6:$C$505,3,FALSE),""))</f>
        <v/>
      </c>
      <c r="G115" s="20">
        <f>IF(OR($A115="",$F115=""),"",WORKDAY($A115+$F115-1,1,Праздники))</f>
        <v/>
      </c>
      <c r="H115" s="9">
        <f>IF($B115="","",SUMIFS(ОплатыСумма,ОплатыДокумент,$B115,ОплатыКлиент,$C115))</f>
        <v/>
      </c>
      <c r="I115" s="9">
        <f>IF($E115="","",$E115-$H115)</f>
        <v/>
      </c>
      <c r="J115" s="19">
        <f>IF(OR($I115="",$G115=""),"",IF($I115&lt;=0,"",MAX(0,ДатаОтчёта-$G115)))</f>
        <v/>
      </c>
      <c r="K115" s="8">
        <f>IF($I115="","",IF($I115&lt;=0,"",IF($G115="","без срока",IF($J115=0,"не просрочено",IF($J115&lt;=30,"0–30",IF($J115&lt;=60,"31–60",IF($J115&lt;=90,"61–90","90+")))))))</f>
        <v/>
      </c>
      <c r="L115" s="8">
        <f>IF($I115="","",IF($I115&lt;0,"переплата",IF($I115=0,"оплачен",IF($J115&gt;0,"просрочен","в срок"))))</f>
        <v/>
      </c>
    </row>
    <row r="116">
      <c r="A116" s="20" t="n"/>
      <c r="B116" s="8" t="n"/>
      <c r="C116" s="8" t="n"/>
      <c r="D116" s="8" t="n"/>
      <c r="E116" s="9" t="n"/>
      <c r="F116" s="19">
        <f>IF($C116="","",IFERROR(VLOOKUP($C116,'Клиенты'!$A$6:$C$505,3,FALSE),""))</f>
        <v/>
      </c>
      <c r="G116" s="20">
        <f>IF(OR($A116="",$F116=""),"",WORKDAY($A116+$F116-1,1,Праздники))</f>
        <v/>
      </c>
      <c r="H116" s="9">
        <f>IF($B116="","",SUMIFS(ОплатыСумма,ОплатыДокумент,$B116,ОплатыКлиент,$C116))</f>
        <v/>
      </c>
      <c r="I116" s="9">
        <f>IF($E116="","",$E116-$H116)</f>
        <v/>
      </c>
      <c r="J116" s="19">
        <f>IF(OR($I116="",$G116=""),"",IF($I116&lt;=0,"",MAX(0,ДатаОтчёта-$G116)))</f>
        <v/>
      </c>
      <c r="K116" s="8">
        <f>IF($I116="","",IF($I116&lt;=0,"",IF($G116="","без срока",IF($J116=0,"не просрочено",IF($J116&lt;=30,"0–30",IF($J116&lt;=60,"31–60",IF($J116&lt;=90,"61–90","90+")))))))</f>
        <v/>
      </c>
      <c r="L116" s="8">
        <f>IF($I116="","",IF($I116&lt;0,"переплата",IF($I116=0,"оплачен",IF($J116&gt;0,"просрочен","в срок"))))</f>
        <v/>
      </c>
    </row>
    <row r="117">
      <c r="A117" s="20" t="n"/>
      <c r="B117" s="8" t="n"/>
      <c r="C117" s="8" t="n"/>
      <c r="D117" s="8" t="n"/>
      <c r="E117" s="9" t="n"/>
      <c r="F117" s="19">
        <f>IF($C117="","",IFERROR(VLOOKUP($C117,'Клиенты'!$A$6:$C$505,3,FALSE),""))</f>
        <v/>
      </c>
      <c r="G117" s="20">
        <f>IF(OR($A117="",$F117=""),"",WORKDAY($A117+$F117-1,1,Праздники))</f>
        <v/>
      </c>
      <c r="H117" s="9">
        <f>IF($B117="","",SUMIFS(ОплатыСумма,ОплатыДокумент,$B117,ОплатыКлиент,$C117))</f>
        <v/>
      </c>
      <c r="I117" s="9">
        <f>IF($E117="","",$E117-$H117)</f>
        <v/>
      </c>
      <c r="J117" s="19">
        <f>IF(OR($I117="",$G117=""),"",IF($I117&lt;=0,"",MAX(0,ДатаОтчёта-$G117)))</f>
        <v/>
      </c>
      <c r="K117" s="8">
        <f>IF($I117="","",IF($I117&lt;=0,"",IF($G117="","без срока",IF($J117=0,"не просрочено",IF($J117&lt;=30,"0–30",IF($J117&lt;=60,"31–60",IF($J117&lt;=90,"61–90","90+")))))))</f>
        <v/>
      </c>
      <c r="L117" s="8">
        <f>IF($I117="","",IF($I117&lt;0,"переплата",IF($I117=0,"оплачен",IF($J117&gt;0,"просрочен","в срок"))))</f>
        <v/>
      </c>
    </row>
    <row r="118">
      <c r="A118" s="20" t="n"/>
      <c r="B118" s="8" t="n"/>
      <c r="C118" s="8" t="n"/>
      <c r="D118" s="8" t="n"/>
      <c r="E118" s="9" t="n"/>
      <c r="F118" s="19">
        <f>IF($C118="","",IFERROR(VLOOKUP($C118,'Клиенты'!$A$6:$C$505,3,FALSE),""))</f>
        <v/>
      </c>
      <c r="G118" s="20">
        <f>IF(OR($A118="",$F118=""),"",WORKDAY($A118+$F118-1,1,Праздники))</f>
        <v/>
      </c>
      <c r="H118" s="9">
        <f>IF($B118="","",SUMIFS(ОплатыСумма,ОплатыДокумент,$B118,ОплатыКлиент,$C118))</f>
        <v/>
      </c>
      <c r="I118" s="9">
        <f>IF($E118="","",$E118-$H118)</f>
        <v/>
      </c>
      <c r="J118" s="19">
        <f>IF(OR($I118="",$G118=""),"",IF($I118&lt;=0,"",MAX(0,ДатаОтчёта-$G118)))</f>
        <v/>
      </c>
      <c r="K118" s="8">
        <f>IF($I118="","",IF($I118&lt;=0,"",IF($G118="","без срока",IF($J118=0,"не просрочено",IF($J118&lt;=30,"0–30",IF($J118&lt;=60,"31–60",IF($J118&lt;=90,"61–90","90+")))))))</f>
        <v/>
      </c>
      <c r="L118" s="8">
        <f>IF($I118="","",IF($I118&lt;0,"переплата",IF($I118=0,"оплачен",IF($J118&gt;0,"просрочен","в срок"))))</f>
        <v/>
      </c>
    </row>
    <row r="119">
      <c r="A119" s="20" t="n"/>
      <c r="B119" s="8" t="n"/>
      <c r="C119" s="8" t="n"/>
      <c r="D119" s="8" t="n"/>
      <c r="E119" s="9" t="n"/>
      <c r="F119" s="19">
        <f>IF($C119="","",IFERROR(VLOOKUP($C119,'Клиенты'!$A$6:$C$505,3,FALSE),""))</f>
        <v/>
      </c>
      <c r="G119" s="20">
        <f>IF(OR($A119="",$F119=""),"",WORKDAY($A119+$F119-1,1,Праздники))</f>
        <v/>
      </c>
      <c r="H119" s="9">
        <f>IF($B119="","",SUMIFS(ОплатыСумма,ОплатыДокумент,$B119,ОплатыКлиент,$C119))</f>
        <v/>
      </c>
      <c r="I119" s="9">
        <f>IF($E119="","",$E119-$H119)</f>
        <v/>
      </c>
      <c r="J119" s="19">
        <f>IF(OR($I119="",$G119=""),"",IF($I119&lt;=0,"",MAX(0,ДатаОтчёта-$G119)))</f>
        <v/>
      </c>
      <c r="K119" s="8">
        <f>IF($I119="","",IF($I119&lt;=0,"",IF($G119="","без срока",IF($J119=0,"не просрочено",IF($J119&lt;=30,"0–30",IF($J119&lt;=60,"31–60",IF($J119&lt;=90,"61–90","90+")))))))</f>
        <v/>
      </c>
      <c r="L119" s="8">
        <f>IF($I119="","",IF($I119&lt;0,"переплата",IF($I119=0,"оплачен",IF($J119&gt;0,"просрочен","в срок"))))</f>
        <v/>
      </c>
    </row>
    <row r="120">
      <c r="A120" s="20" t="n"/>
      <c r="B120" s="8" t="n"/>
      <c r="C120" s="8" t="n"/>
      <c r="D120" s="8" t="n"/>
      <c r="E120" s="9" t="n"/>
      <c r="F120" s="19">
        <f>IF($C120="","",IFERROR(VLOOKUP($C120,'Клиенты'!$A$6:$C$505,3,FALSE),""))</f>
        <v/>
      </c>
      <c r="G120" s="20">
        <f>IF(OR($A120="",$F120=""),"",WORKDAY($A120+$F120-1,1,Праздники))</f>
        <v/>
      </c>
      <c r="H120" s="9">
        <f>IF($B120="","",SUMIFS(ОплатыСумма,ОплатыДокумент,$B120,ОплатыКлиент,$C120))</f>
        <v/>
      </c>
      <c r="I120" s="9">
        <f>IF($E120="","",$E120-$H120)</f>
        <v/>
      </c>
      <c r="J120" s="19">
        <f>IF(OR($I120="",$G120=""),"",IF($I120&lt;=0,"",MAX(0,ДатаОтчёта-$G120)))</f>
        <v/>
      </c>
      <c r="K120" s="8">
        <f>IF($I120="","",IF($I120&lt;=0,"",IF($G120="","без срока",IF($J120=0,"не просрочено",IF($J120&lt;=30,"0–30",IF($J120&lt;=60,"31–60",IF($J120&lt;=90,"61–90","90+")))))))</f>
        <v/>
      </c>
      <c r="L120" s="8">
        <f>IF($I120="","",IF($I120&lt;0,"переплата",IF($I120=0,"оплачен",IF($J120&gt;0,"просрочен","в срок"))))</f>
        <v/>
      </c>
    </row>
    <row r="121">
      <c r="A121" s="20" t="n"/>
      <c r="B121" s="8" t="n"/>
      <c r="C121" s="8" t="n"/>
      <c r="D121" s="8" t="n"/>
      <c r="E121" s="9" t="n"/>
      <c r="F121" s="19">
        <f>IF($C121="","",IFERROR(VLOOKUP($C121,'Клиенты'!$A$6:$C$505,3,FALSE),""))</f>
        <v/>
      </c>
      <c r="G121" s="20">
        <f>IF(OR($A121="",$F121=""),"",WORKDAY($A121+$F121-1,1,Праздники))</f>
        <v/>
      </c>
      <c r="H121" s="9">
        <f>IF($B121="","",SUMIFS(ОплатыСумма,ОплатыДокумент,$B121,ОплатыКлиент,$C121))</f>
        <v/>
      </c>
      <c r="I121" s="9">
        <f>IF($E121="","",$E121-$H121)</f>
        <v/>
      </c>
      <c r="J121" s="19">
        <f>IF(OR($I121="",$G121=""),"",IF($I121&lt;=0,"",MAX(0,ДатаОтчёта-$G121)))</f>
        <v/>
      </c>
      <c r="K121" s="8">
        <f>IF($I121="","",IF($I121&lt;=0,"",IF($G121="","без срока",IF($J121=0,"не просрочено",IF($J121&lt;=30,"0–30",IF($J121&lt;=60,"31–60",IF($J121&lt;=90,"61–90","90+")))))))</f>
        <v/>
      </c>
      <c r="L121" s="8">
        <f>IF($I121="","",IF($I121&lt;0,"переплата",IF($I121=0,"оплачен",IF($J121&gt;0,"просрочен","в срок"))))</f>
        <v/>
      </c>
    </row>
    <row r="122">
      <c r="A122" s="20" t="n"/>
      <c r="B122" s="8" t="n"/>
      <c r="C122" s="8" t="n"/>
      <c r="D122" s="8" t="n"/>
      <c r="E122" s="9" t="n"/>
      <c r="F122" s="19">
        <f>IF($C122="","",IFERROR(VLOOKUP($C122,'Клиенты'!$A$6:$C$505,3,FALSE),""))</f>
        <v/>
      </c>
      <c r="G122" s="20">
        <f>IF(OR($A122="",$F122=""),"",WORKDAY($A122+$F122-1,1,Праздники))</f>
        <v/>
      </c>
      <c r="H122" s="9">
        <f>IF($B122="","",SUMIFS(ОплатыСумма,ОплатыДокумент,$B122,ОплатыКлиент,$C122))</f>
        <v/>
      </c>
      <c r="I122" s="9">
        <f>IF($E122="","",$E122-$H122)</f>
        <v/>
      </c>
      <c r="J122" s="19">
        <f>IF(OR($I122="",$G122=""),"",IF($I122&lt;=0,"",MAX(0,ДатаОтчёта-$G122)))</f>
        <v/>
      </c>
      <c r="K122" s="8">
        <f>IF($I122="","",IF($I122&lt;=0,"",IF($G122="","без срока",IF($J122=0,"не просрочено",IF($J122&lt;=30,"0–30",IF($J122&lt;=60,"31–60",IF($J122&lt;=90,"61–90","90+")))))))</f>
        <v/>
      </c>
      <c r="L122" s="8">
        <f>IF($I122="","",IF($I122&lt;0,"переплата",IF($I122=0,"оплачен",IF($J122&gt;0,"просрочен","в срок"))))</f>
        <v/>
      </c>
    </row>
    <row r="123">
      <c r="A123" s="20" t="n"/>
      <c r="B123" s="8" t="n"/>
      <c r="C123" s="8" t="n"/>
      <c r="D123" s="8" t="n"/>
      <c r="E123" s="9" t="n"/>
      <c r="F123" s="19">
        <f>IF($C123="","",IFERROR(VLOOKUP($C123,'Клиенты'!$A$6:$C$505,3,FALSE),""))</f>
        <v/>
      </c>
      <c r="G123" s="20">
        <f>IF(OR($A123="",$F123=""),"",WORKDAY($A123+$F123-1,1,Праздники))</f>
        <v/>
      </c>
      <c r="H123" s="9">
        <f>IF($B123="","",SUMIFS(ОплатыСумма,ОплатыДокумент,$B123,ОплатыКлиент,$C123))</f>
        <v/>
      </c>
      <c r="I123" s="9">
        <f>IF($E123="","",$E123-$H123)</f>
        <v/>
      </c>
      <c r="J123" s="19">
        <f>IF(OR($I123="",$G123=""),"",IF($I123&lt;=0,"",MAX(0,ДатаОтчёта-$G123)))</f>
        <v/>
      </c>
      <c r="K123" s="8">
        <f>IF($I123="","",IF($I123&lt;=0,"",IF($G123="","без срока",IF($J123=0,"не просрочено",IF($J123&lt;=30,"0–30",IF($J123&lt;=60,"31–60",IF($J123&lt;=90,"61–90","90+")))))))</f>
        <v/>
      </c>
      <c r="L123" s="8">
        <f>IF($I123="","",IF($I123&lt;0,"переплата",IF($I123=0,"оплачен",IF($J123&gt;0,"просрочен","в срок"))))</f>
        <v/>
      </c>
    </row>
    <row r="124">
      <c r="A124" s="20" t="n"/>
      <c r="B124" s="8" t="n"/>
      <c r="C124" s="8" t="n"/>
      <c r="D124" s="8" t="n"/>
      <c r="E124" s="9" t="n"/>
      <c r="F124" s="19">
        <f>IF($C124="","",IFERROR(VLOOKUP($C124,'Клиенты'!$A$6:$C$505,3,FALSE),""))</f>
        <v/>
      </c>
      <c r="G124" s="20">
        <f>IF(OR($A124="",$F124=""),"",WORKDAY($A124+$F124-1,1,Праздники))</f>
        <v/>
      </c>
      <c r="H124" s="9">
        <f>IF($B124="","",SUMIFS(ОплатыСумма,ОплатыДокумент,$B124,ОплатыКлиент,$C124))</f>
        <v/>
      </c>
      <c r="I124" s="9">
        <f>IF($E124="","",$E124-$H124)</f>
        <v/>
      </c>
      <c r="J124" s="19">
        <f>IF(OR($I124="",$G124=""),"",IF($I124&lt;=0,"",MAX(0,ДатаОтчёта-$G124)))</f>
        <v/>
      </c>
      <c r="K124" s="8">
        <f>IF($I124="","",IF($I124&lt;=0,"",IF($G124="","без срока",IF($J124=0,"не просрочено",IF($J124&lt;=30,"0–30",IF($J124&lt;=60,"31–60",IF($J124&lt;=90,"61–90","90+")))))))</f>
        <v/>
      </c>
      <c r="L124" s="8">
        <f>IF($I124="","",IF($I124&lt;0,"переплата",IF($I124=0,"оплачен",IF($J124&gt;0,"просрочен","в срок"))))</f>
        <v/>
      </c>
    </row>
    <row r="125">
      <c r="A125" s="20" t="n"/>
      <c r="B125" s="8" t="n"/>
      <c r="C125" s="8" t="n"/>
      <c r="D125" s="8" t="n"/>
      <c r="E125" s="9" t="n"/>
      <c r="F125" s="19">
        <f>IF($C125="","",IFERROR(VLOOKUP($C125,'Клиенты'!$A$6:$C$505,3,FALSE),""))</f>
        <v/>
      </c>
      <c r="G125" s="20">
        <f>IF(OR($A125="",$F125=""),"",WORKDAY($A125+$F125-1,1,Праздники))</f>
        <v/>
      </c>
      <c r="H125" s="9">
        <f>IF($B125="","",SUMIFS(ОплатыСумма,ОплатыДокумент,$B125,ОплатыКлиент,$C125))</f>
        <v/>
      </c>
      <c r="I125" s="9">
        <f>IF($E125="","",$E125-$H125)</f>
        <v/>
      </c>
      <c r="J125" s="19">
        <f>IF(OR($I125="",$G125=""),"",IF($I125&lt;=0,"",MAX(0,ДатаОтчёта-$G125)))</f>
        <v/>
      </c>
      <c r="K125" s="8">
        <f>IF($I125="","",IF($I125&lt;=0,"",IF($G125="","без срока",IF($J125=0,"не просрочено",IF($J125&lt;=30,"0–30",IF($J125&lt;=60,"31–60",IF($J125&lt;=90,"61–90","90+")))))))</f>
        <v/>
      </c>
      <c r="L125" s="8">
        <f>IF($I125="","",IF($I125&lt;0,"переплата",IF($I125=0,"оплачен",IF($J125&gt;0,"просрочен","в срок"))))</f>
        <v/>
      </c>
    </row>
    <row r="126">
      <c r="A126" s="20" t="n"/>
      <c r="B126" s="8" t="n"/>
      <c r="C126" s="8" t="n"/>
      <c r="D126" s="8" t="n"/>
      <c r="E126" s="9" t="n"/>
      <c r="F126" s="19">
        <f>IF($C126="","",IFERROR(VLOOKUP($C126,'Клиенты'!$A$6:$C$505,3,FALSE),""))</f>
        <v/>
      </c>
      <c r="G126" s="20">
        <f>IF(OR($A126="",$F126=""),"",WORKDAY($A126+$F126-1,1,Праздники))</f>
        <v/>
      </c>
      <c r="H126" s="9">
        <f>IF($B126="","",SUMIFS(ОплатыСумма,ОплатыДокумент,$B126,ОплатыКлиент,$C126))</f>
        <v/>
      </c>
      <c r="I126" s="9">
        <f>IF($E126="","",$E126-$H126)</f>
        <v/>
      </c>
      <c r="J126" s="19">
        <f>IF(OR($I126="",$G126=""),"",IF($I126&lt;=0,"",MAX(0,ДатаОтчёта-$G126)))</f>
        <v/>
      </c>
      <c r="K126" s="8">
        <f>IF($I126="","",IF($I126&lt;=0,"",IF($G126="","без срока",IF($J126=0,"не просрочено",IF($J126&lt;=30,"0–30",IF($J126&lt;=60,"31–60",IF($J126&lt;=90,"61–90","90+")))))))</f>
        <v/>
      </c>
      <c r="L126" s="8">
        <f>IF($I126="","",IF($I126&lt;0,"переплата",IF($I126=0,"оплачен",IF($J126&gt;0,"просрочен","в срок"))))</f>
        <v/>
      </c>
    </row>
    <row r="127">
      <c r="A127" s="20" t="n"/>
      <c r="B127" s="8" t="n"/>
      <c r="C127" s="8" t="n"/>
      <c r="D127" s="8" t="n"/>
      <c r="E127" s="9" t="n"/>
      <c r="F127" s="19">
        <f>IF($C127="","",IFERROR(VLOOKUP($C127,'Клиенты'!$A$6:$C$505,3,FALSE),""))</f>
        <v/>
      </c>
      <c r="G127" s="20">
        <f>IF(OR($A127="",$F127=""),"",WORKDAY($A127+$F127-1,1,Праздники))</f>
        <v/>
      </c>
      <c r="H127" s="9">
        <f>IF($B127="","",SUMIFS(ОплатыСумма,ОплатыДокумент,$B127,ОплатыКлиент,$C127))</f>
        <v/>
      </c>
      <c r="I127" s="9">
        <f>IF($E127="","",$E127-$H127)</f>
        <v/>
      </c>
      <c r="J127" s="19">
        <f>IF(OR($I127="",$G127=""),"",IF($I127&lt;=0,"",MAX(0,ДатаОтчёта-$G127)))</f>
        <v/>
      </c>
      <c r="K127" s="8">
        <f>IF($I127="","",IF($I127&lt;=0,"",IF($G127="","без срока",IF($J127=0,"не просрочено",IF($J127&lt;=30,"0–30",IF($J127&lt;=60,"31–60",IF($J127&lt;=90,"61–90","90+")))))))</f>
        <v/>
      </c>
      <c r="L127" s="8">
        <f>IF($I127="","",IF($I127&lt;0,"переплата",IF($I127=0,"оплачен",IF($J127&gt;0,"просрочен","в срок"))))</f>
        <v/>
      </c>
    </row>
    <row r="128">
      <c r="A128" s="20" t="n"/>
      <c r="B128" s="8" t="n"/>
      <c r="C128" s="8" t="n"/>
      <c r="D128" s="8" t="n"/>
      <c r="E128" s="9" t="n"/>
      <c r="F128" s="19">
        <f>IF($C128="","",IFERROR(VLOOKUP($C128,'Клиенты'!$A$6:$C$505,3,FALSE),""))</f>
        <v/>
      </c>
      <c r="G128" s="20">
        <f>IF(OR($A128="",$F128=""),"",WORKDAY($A128+$F128-1,1,Праздники))</f>
        <v/>
      </c>
      <c r="H128" s="9">
        <f>IF($B128="","",SUMIFS(ОплатыСумма,ОплатыДокумент,$B128,ОплатыКлиент,$C128))</f>
        <v/>
      </c>
      <c r="I128" s="9">
        <f>IF($E128="","",$E128-$H128)</f>
        <v/>
      </c>
      <c r="J128" s="19">
        <f>IF(OR($I128="",$G128=""),"",IF($I128&lt;=0,"",MAX(0,ДатаОтчёта-$G128)))</f>
        <v/>
      </c>
      <c r="K128" s="8">
        <f>IF($I128="","",IF($I128&lt;=0,"",IF($G128="","без срока",IF($J128=0,"не просрочено",IF($J128&lt;=30,"0–30",IF($J128&lt;=60,"31–60",IF($J128&lt;=90,"61–90","90+")))))))</f>
        <v/>
      </c>
      <c r="L128" s="8">
        <f>IF($I128="","",IF($I128&lt;0,"переплата",IF($I128=0,"оплачен",IF($J128&gt;0,"просрочен","в срок"))))</f>
        <v/>
      </c>
    </row>
    <row r="129">
      <c r="A129" s="20" t="n"/>
      <c r="B129" s="8" t="n"/>
      <c r="C129" s="8" t="n"/>
      <c r="D129" s="8" t="n"/>
      <c r="E129" s="9" t="n"/>
      <c r="F129" s="19">
        <f>IF($C129="","",IFERROR(VLOOKUP($C129,'Клиенты'!$A$6:$C$505,3,FALSE),""))</f>
        <v/>
      </c>
      <c r="G129" s="20">
        <f>IF(OR($A129="",$F129=""),"",WORKDAY($A129+$F129-1,1,Праздники))</f>
        <v/>
      </c>
      <c r="H129" s="9">
        <f>IF($B129="","",SUMIFS(ОплатыСумма,ОплатыДокумент,$B129,ОплатыКлиент,$C129))</f>
        <v/>
      </c>
      <c r="I129" s="9">
        <f>IF($E129="","",$E129-$H129)</f>
        <v/>
      </c>
      <c r="J129" s="19">
        <f>IF(OR($I129="",$G129=""),"",IF($I129&lt;=0,"",MAX(0,ДатаОтчёта-$G129)))</f>
        <v/>
      </c>
      <c r="K129" s="8">
        <f>IF($I129="","",IF($I129&lt;=0,"",IF($G129="","без срока",IF($J129=0,"не просрочено",IF($J129&lt;=30,"0–30",IF($J129&lt;=60,"31–60",IF($J129&lt;=90,"61–90","90+")))))))</f>
        <v/>
      </c>
      <c r="L129" s="8">
        <f>IF($I129="","",IF($I129&lt;0,"переплата",IF($I129=0,"оплачен",IF($J129&gt;0,"просрочен","в срок"))))</f>
        <v/>
      </c>
    </row>
    <row r="130">
      <c r="A130" s="20" t="n"/>
      <c r="B130" s="8" t="n"/>
      <c r="C130" s="8" t="n"/>
      <c r="D130" s="8" t="n"/>
      <c r="E130" s="9" t="n"/>
      <c r="F130" s="19">
        <f>IF($C130="","",IFERROR(VLOOKUP($C130,'Клиенты'!$A$6:$C$505,3,FALSE),""))</f>
        <v/>
      </c>
      <c r="G130" s="20">
        <f>IF(OR($A130="",$F130=""),"",WORKDAY($A130+$F130-1,1,Праздники))</f>
        <v/>
      </c>
      <c r="H130" s="9">
        <f>IF($B130="","",SUMIFS(ОплатыСумма,ОплатыДокумент,$B130,ОплатыКлиент,$C130))</f>
        <v/>
      </c>
      <c r="I130" s="9">
        <f>IF($E130="","",$E130-$H130)</f>
        <v/>
      </c>
      <c r="J130" s="19">
        <f>IF(OR($I130="",$G130=""),"",IF($I130&lt;=0,"",MAX(0,ДатаОтчёта-$G130)))</f>
        <v/>
      </c>
      <c r="K130" s="8">
        <f>IF($I130="","",IF($I130&lt;=0,"",IF($G130="","без срока",IF($J130=0,"не просрочено",IF($J130&lt;=30,"0–30",IF($J130&lt;=60,"31–60",IF($J130&lt;=90,"61–90","90+")))))))</f>
        <v/>
      </c>
      <c r="L130" s="8">
        <f>IF($I130="","",IF($I130&lt;0,"переплата",IF($I130=0,"оплачен",IF($J130&gt;0,"просрочен","в срок"))))</f>
        <v/>
      </c>
    </row>
    <row r="131">
      <c r="A131" s="20" t="n"/>
      <c r="B131" s="8" t="n"/>
      <c r="C131" s="8" t="n"/>
      <c r="D131" s="8" t="n"/>
      <c r="E131" s="9" t="n"/>
      <c r="F131" s="19">
        <f>IF($C131="","",IFERROR(VLOOKUP($C131,'Клиенты'!$A$6:$C$505,3,FALSE),""))</f>
        <v/>
      </c>
      <c r="G131" s="20">
        <f>IF(OR($A131="",$F131=""),"",WORKDAY($A131+$F131-1,1,Праздники))</f>
        <v/>
      </c>
      <c r="H131" s="9">
        <f>IF($B131="","",SUMIFS(ОплатыСумма,ОплатыДокумент,$B131,ОплатыКлиент,$C131))</f>
        <v/>
      </c>
      <c r="I131" s="9">
        <f>IF($E131="","",$E131-$H131)</f>
        <v/>
      </c>
      <c r="J131" s="19">
        <f>IF(OR($I131="",$G131=""),"",IF($I131&lt;=0,"",MAX(0,ДатаОтчёта-$G131)))</f>
        <v/>
      </c>
      <c r="K131" s="8">
        <f>IF($I131="","",IF($I131&lt;=0,"",IF($G131="","без срока",IF($J131=0,"не просрочено",IF($J131&lt;=30,"0–30",IF($J131&lt;=60,"31–60",IF($J131&lt;=90,"61–90","90+")))))))</f>
        <v/>
      </c>
      <c r="L131" s="8">
        <f>IF($I131="","",IF($I131&lt;0,"переплата",IF($I131=0,"оплачен",IF($J131&gt;0,"просрочен","в срок"))))</f>
        <v/>
      </c>
    </row>
    <row r="132">
      <c r="A132" s="20" t="n"/>
      <c r="B132" s="8" t="n"/>
      <c r="C132" s="8" t="n"/>
      <c r="D132" s="8" t="n"/>
      <c r="E132" s="9" t="n"/>
      <c r="F132" s="19">
        <f>IF($C132="","",IFERROR(VLOOKUP($C132,'Клиенты'!$A$6:$C$505,3,FALSE),""))</f>
        <v/>
      </c>
      <c r="G132" s="20">
        <f>IF(OR($A132="",$F132=""),"",WORKDAY($A132+$F132-1,1,Праздники))</f>
        <v/>
      </c>
      <c r="H132" s="9">
        <f>IF($B132="","",SUMIFS(ОплатыСумма,ОплатыДокумент,$B132,ОплатыКлиент,$C132))</f>
        <v/>
      </c>
      <c r="I132" s="9">
        <f>IF($E132="","",$E132-$H132)</f>
        <v/>
      </c>
      <c r="J132" s="19">
        <f>IF(OR($I132="",$G132=""),"",IF($I132&lt;=0,"",MAX(0,ДатаОтчёта-$G132)))</f>
        <v/>
      </c>
      <c r="K132" s="8">
        <f>IF($I132="","",IF($I132&lt;=0,"",IF($G132="","без срока",IF($J132=0,"не просрочено",IF($J132&lt;=30,"0–30",IF($J132&lt;=60,"31–60",IF($J132&lt;=90,"61–90","90+")))))))</f>
        <v/>
      </c>
      <c r="L132" s="8">
        <f>IF($I132="","",IF($I132&lt;0,"переплата",IF($I132=0,"оплачен",IF($J132&gt;0,"просрочен","в срок"))))</f>
        <v/>
      </c>
    </row>
    <row r="133">
      <c r="A133" s="20" t="n"/>
      <c r="B133" s="8" t="n"/>
      <c r="C133" s="8" t="n"/>
      <c r="D133" s="8" t="n"/>
      <c r="E133" s="9" t="n"/>
      <c r="F133" s="19">
        <f>IF($C133="","",IFERROR(VLOOKUP($C133,'Клиенты'!$A$6:$C$505,3,FALSE),""))</f>
        <v/>
      </c>
      <c r="G133" s="20">
        <f>IF(OR($A133="",$F133=""),"",WORKDAY($A133+$F133-1,1,Праздники))</f>
        <v/>
      </c>
      <c r="H133" s="9">
        <f>IF($B133="","",SUMIFS(ОплатыСумма,ОплатыДокумент,$B133,ОплатыКлиент,$C133))</f>
        <v/>
      </c>
      <c r="I133" s="9">
        <f>IF($E133="","",$E133-$H133)</f>
        <v/>
      </c>
      <c r="J133" s="19">
        <f>IF(OR($I133="",$G133=""),"",IF($I133&lt;=0,"",MAX(0,ДатаОтчёта-$G133)))</f>
        <v/>
      </c>
      <c r="K133" s="8">
        <f>IF($I133="","",IF($I133&lt;=0,"",IF($G133="","без срока",IF($J133=0,"не просрочено",IF($J133&lt;=30,"0–30",IF($J133&lt;=60,"31–60",IF($J133&lt;=90,"61–90","90+")))))))</f>
        <v/>
      </c>
      <c r="L133" s="8">
        <f>IF($I133="","",IF($I133&lt;0,"переплата",IF($I133=0,"оплачен",IF($J133&gt;0,"просрочен","в срок"))))</f>
        <v/>
      </c>
    </row>
    <row r="134">
      <c r="A134" s="20" t="n"/>
      <c r="B134" s="8" t="n"/>
      <c r="C134" s="8" t="n"/>
      <c r="D134" s="8" t="n"/>
      <c r="E134" s="9" t="n"/>
      <c r="F134" s="19">
        <f>IF($C134="","",IFERROR(VLOOKUP($C134,'Клиенты'!$A$6:$C$505,3,FALSE),""))</f>
        <v/>
      </c>
      <c r="G134" s="20">
        <f>IF(OR($A134="",$F134=""),"",WORKDAY($A134+$F134-1,1,Праздники))</f>
        <v/>
      </c>
      <c r="H134" s="9">
        <f>IF($B134="","",SUMIFS(ОплатыСумма,ОплатыДокумент,$B134,ОплатыКлиент,$C134))</f>
        <v/>
      </c>
      <c r="I134" s="9">
        <f>IF($E134="","",$E134-$H134)</f>
        <v/>
      </c>
      <c r="J134" s="19">
        <f>IF(OR($I134="",$G134=""),"",IF($I134&lt;=0,"",MAX(0,ДатаОтчёта-$G134)))</f>
        <v/>
      </c>
      <c r="K134" s="8">
        <f>IF($I134="","",IF($I134&lt;=0,"",IF($G134="","без срока",IF($J134=0,"не просрочено",IF($J134&lt;=30,"0–30",IF($J134&lt;=60,"31–60",IF($J134&lt;=90,"61–90","90+")))))))</f>
        <v/>
      </c>
      <c r="L134" s="8">
        <f>IF($I134="","",IF($I134&lt;0,"переплата",IF($I134=0,"оплачен",IF($J134&gt;0,"просрочен","в срок"))))</f>
        <v/>
      </c>
    </row>
    <row r="135">
      <c r="A135" s="20" t="n"/>
      <c r="B135" s="8" t="n"/>
      <c r="C135" s="8" t="n"/>
      <c r="D135" s="8" t="n"/>
      <c r="E135" s="9" t="n"/>
      <c r="F135" s="19">
        <f>IF($C135="","",IFERROR(VLOOKUP($C135,'Клиенты'!$A$6:$C$505,3,FALSE),""))</f>
        <v/>
      </c>
      <c r="G135" s="20">
        <f>IF(OR($A135="",$F135=""),"",WORKDAY($A135+$F135-1,1,Праздники))</f>
        <v/>
      </c>
      <c r="H135" s="9">
        <f>IF($B135="","",SUMIFS(ОплатыСумма,ОплатыДокумент,$B135,ОплатыКлиент,$C135))</f>
        <v/>
      </c>
      <c r="I135" s="9">
        <f>IF($E135="","",$E135-$H135)</f>
        <v/>
      </c>
      <c r="J135" s="19">
        <f>IF(OR($I135="",$G135=""),"",IF($I135&lt;=0,"",MAX(0,ДатаОтчёта-$G135)))</f>
        <v/>
      </c>
      <c r="K135" s="8">
        <f>IF($I135="","",IF($I135&lt;=0,"",IF($G135="","без срока",IF($J135=0,"не просрочено",IF($J135&lt;=30,"0–30",IF($J135&lt;=60,"31–60",IF($J135&lt;=90,"61–90","90+")))))))</f>
        <v/>
      </c>
      <c r="L135" s="8">
        <f>IF($I135="","",IF($I135&lt;0,"переплата",IF($I135=0,"оплачен",IF($J135&gt;0,"просрочен","в срок"))))</f>
        <v/>
      </c>
    </row>
    <row r="136">
      <c r="A136" s="20" t="n"/>
      <c r="B136" s="8" t="n"/>
      <c r="C136" s="8" t="n"/>
      <c r="D136" s="8" t="n"/>
      <c r="E136" s="9" t="n"/>
      <c r="F136" s="19">
        <f>IF($C136="","",IFERROR(VLOOKUP($C136,'Клиенты'!$A$6:$C$505,3,FALSE),""))</f>
        <v/>
      </c>
      <c r="G136" s="20">
        <f>IF(OR($A136="",$F136=""),"",WORKDAY($A136+$F136-1,1,Праздники))</f>
        <v/>
      </c>
      <c r="H136" s="9">
        <f>IF($B136="","",SUMIFS(ОплатыСумма,ОплатыДокумент,$B136,ОплатыКлиент,$C136))</f>
        <v/>
      </c>
      <c r="I136" s="9">
        <f>IF($E136="","",$E136-$H136)</f>
        <v/>
      </c>
      <c r="J136" s="19">
        <f>IF(OR($I136="",$G136=""),"",IF($I136&lt;=0,"",MAX(0,ДатаОтчёта-$G136)))</f>
        <v/>
      </c>
      <c r="K136" s="8">
        <f>IF($I136="","",IF($I136&lt;=0,"",IF($G136="","без срока",IF($J136=0,"не просрочено",IF($J136&lt;=30,"0–30",IF($J136&lt;=60,"31–60",IF($J136&lt;=90,"61–90","90+")))))))</f>
        <v/>
      </c>
      <c r="L136" s="8">
        <f>IF($I136="","",IF($I136&lt;0,"переплата",IF($I136=0,"оплачен",IF($J136&gt;0,"просрочен","в срок"))))</f>
        <v/>
      </c>
    </row>
    <row r="137">
      <c r="A137" s="20" t="n"/>
      <c r="B137" s="8" t="n"/>
      <c r="C137" s="8" t="n"/>
      <c r="D137" s="8" t="n"/>
      <c r="E137" s="9" t="n"/>
      <c r="F137" s="19">
        <f>IF($C137="","",IFERROR(VLOOKUP($C137,'Клиенты'!$A$6:$C$505,3,FALSE),""))</f>
        <v/>
      </c>
      <c r="G137" s="20">
        <f>IF(OR($A137="",$F137=""),"",WORKDAY($A137+$F137-1,1,Праздники))</f>
        <v/>
      </c>
      <c r="H137" s="9">
        <f>IF($B137="","",SUMIFS(ОплатыСумма,ОплатыДокумент,$B137,ОплатыКлиент,$C137))</f>
        <v/>
      </c>
      <c r="I137" s="9">
        <f>IF($E137="","",$E137-$H137)</f>
        <v/>
      </c>
      <c r="J137" s="19">
        <f>IF(OR($I137="",$G137=""),"",IF($I137&lt;=0,"",MAX(0,ДатаОтчёта-$G137)))</f>
        <v/>
      </c>
      <c r="K137" s="8">
        <f>IF($I137="","",IF($I137&lt;=0,"",IF($G137="","без срока",IF($J137=0,"не просрочено",IF($J137&lt;=30,"0–30",IF($J137&lt;=60,"31–60",IF($J137&lt;=90,"61–90","90+")))))))</f>
        <v/>
      </c>
      <c r="L137" s="8">
        <f>IF($I137="","",IF($I137&lt;0,"переплата",IF($I137=0,"оплачен",IF($J137&gt;0,"просрочен","в срок"))))</f>
        <v/>
      </c>
    </row>
    <row r="138">
      <c r="A138" s="20" t="n"/>
      <c r="B138" s="8" t="n"/>
      <c r="C138" s="8" t="n"/>
      <c r="D138" s="8" t="n"/>
      <c r="E138" s="9" t="n"/>
      <c r="F138" s="19">
        <f>IF($C138="","",IFERROR(VLOOKUP($C138,'Клиенты'!$A$6:$C$505,3,FALSE),""))</f>
        <v/>
      </c>
      <c r="G138" s="20">
        <f>IF(OR($A138="",$F138=""),"",WORKDAY($A138+$F138-1,1,Праздники))</f>
        <v/>
      </c>
      <c r="H138" s="9">
        <f>IF($B138="","",SUMIFS(ОплатыСумма,ОплатыДокумент,$B138,ОплатыКлиент,$C138))</f>
        <v/>
      </c>
      <c r="I138" s="9">
        <f>IF($E138="","",$E138-$H138)</f>
        <v/>
      </c>
      <c r="J138" s="19">
        <f>IF(OR($I138="",$G138=""),"",IF($I138&lt;=0,"",MAX(0,ДатаОтчёта-$G138)))</f>
        <v/>
      </c>
      <c r="K138" s="8">
        <f>IF($I138="","",IF($I138&lt;=0,"",IF($G138="","без срока",IF($J138=0,"не просрочено",IF($J138&lt;=30,"0–30",IF($J138&lt;=60,"31–60",IF($J138&lt;=90,"61–90","90+")))))))</f>
        <v/>
      </c>
      <c r="L138" s="8">
        <f>IF($I138="","",IF($I138&lt;0,"переплата",IF($I138=0,"оплачен",IF($J138&gt;0,"просрочен","в срок"))))</f>
        <v/>
      </c>
    </row>
    <row r="139">
      <c r="A139" s="20" t="n"/>
      <c r="B139" s="8" t="n"/>
      <c r="C139" s="8" t="n"/>
      <c r="D139" s="8" t="n"/>
      <c r="E139" s="9" t="n"/>
      <c r="F139" s="19">
        <f>IF($C139="","",IFERROR(VLOOKUP($C139,'Клиенты'!$A$6:$C$505,3,FALSE),""))</f>
        <v/>
      </c>
      <c r="G139" s="20">
        <f>IF(OR($A139="",$F139=""),"",WORKDAY($A139+$F139-1,1,Праздники))</f>
        <v/>
      </c>
      <c r="H139" s="9">
        <f>IF($B139="","",SUMIFS(ОплатыСумма,ОплатыДокумент,$B139,ОплатыКлиент,$C139))</f>
        <v/>
      </c>
      <c r="I139" s="9">
        <f>IF($E139="","",$E139-$H139)</f>
        <v/>
      </c>
      <c r="J139" s="19">
        <f>IF(OR($I139="",$G139=""),"",IF($I139&lt;=0,"",MAX(0,ДатаОтчёта-$G139)))</f>
        <v/>
      </c>
      <c r="K139" s="8">
        <f>IF($I139="","",IF($I139&lt;=0,"",IF($G139="","без срока",IF($J139=0,"не просрочено",IF($J139&lt;=30,"0–30",IF($J139&lt;=60,"31–60",IF($J139&lt;=90,"61–90","90+")))))))</f>
        <v/>
      </c>
      <c r="L139" s="8">
        <f>IF($I139="","",IF($I139&lt;0,"переплата",IF($I139=0,"оплачен",IF($J139&gt;0,"просрочен","в срок"))))</f>
        <v/>
      </c>
    </row>
    <row r="140">
      <c r="A140" s="20" t="n"/>
      <c r="B140" s="8" t="n"/>
      <c r="C140" s="8" t="n"/>
      <c r="D140" s="8" t="n"/>
      <c r="E140" s="9" t="n"/>
      <c r="F140" s="19">
        <f>IF($C140="","",IFERROR(VLOOKUP($C140,'Клиенты'!$A$6:$C$505,3,FALSE),""))</f>
        <v/>
      </c>
      <c r="G140" s="20">
        <f>IF(OR($A140="",$F140=""),"",WORKDAY($A140+$F140-1,1,Праздники))</f>
        <v/>
      </c>
      <c r="H140" s="9">
        <f>IF($B140="","",SUMIFS(ОплатыСумма,ОплатыДокумент,$B140,ОплатыКлиент,$C140))</f>
        <v/>
      </c>
      <c r="I140" s="9">
        <f>IF($E140="","",$E140-$H140)</f>
        <v/>
      </c>
      <c r="J140" s="19">
        <f>IF(OR($I140="",$G140=""),"",IF($I140&lt;=0,"",MAX(0,ДатаОтчёта-$G140)))</f>
        <v/>
      </c>
      <c r="K140" s="8">
        <f>IF($I140="","",IF($I140&lt;=0,"",IF($G140="","без срока",IF($J140=0,"не просрочено",IF($J140&lt;=30,"0–30",IF($J140&lt;=60,"31–60",IF($J140&lt;=90,"61–90","90+")))))))</f>
        <v/>
      </c>
      <c r="L140" s="8">
        <f>IF($I140="","",IF($I140&lt;0,"переплата",IF($I140=0,"оплачен",IF($J140&gt;0,"просрочен","в срок"))))</f>
        <v/>
      </c>
    </row>
    <row r="141">
      <c r="A141" s="20" t="n"/>
      <c r="B141" s="8" t="n"/>
      <c r="C141" s="8" t="n"/>
      <c r="D141" s="8" t="n"/>
      <c r="E141" s="9" t="n"/>
      <c r="F141" s="19">
        <f>IF($C141="","",IFERROR(VLOOKUP($C141,'Клиенты'!$A$6:$C$505,3,FALSE),""))</f>
        <v/>
      </c>
      <c r="G141" s="20">
        <f>IF(OR($A141="",$F141=""),"",WORKDAY($A141+$F141-1,1,Праздники))</f>
        <v/>
      </c>
      <c r="H141" s="9">
        <f>IF($B141="","",SUMIFS(ОплатыСумма,ОплатыДокумент,$B141,ОплатыКлиент,$C141))</f>
        <v/>
      </c>
      <c r="I141" s="9">
        <f>IF($E141="","",$E141-$H141)</f>
        <v/>
      </c>
      <c r="J141" s="19">
        <f>IF(OR($I141="",$G141=""),"",IF($I141&lt;=0,"",MAX(0,ДатаОтчёта-$G141)))</f>
        <v/>
      </c>
      <c r="K141" s="8">
        <f>IF($I141="","",IF($I141&lt;=0,"",IF($G141="","без срока",IF($J141=0,"не просрочено",IF($J141&lt;=30,"0–30",IF($J141&lt;=60,"31–60",IF($J141&lt;=90,"61–90","90+")))))))</f>
        <v/>
      </c>
      <c r="L141" s="8">
        <f>IF($I141="","",IF($I141&lt;0,"переплата",IF($I141=0,"оплачен",IF($J141&gt;0,"просрочен","в срок"))))</f>
        <v/>
      </c>
    </row>
    <row r="142">
      <c r="A142" s="20" t="n"/>
      <c r="B142" s="8" t="n"/>
      <c r="C142" s="8" t="n"/>
      <c r="D142" s="8" t="n"/>
      <c r="E142" s="9" t="n"/>
      <c r="F142" s="19">
        <f>IF($C142="","",IFERROR(VLOOKUP($C142,'Клиенты'!$A$6:$C$505,3,FALSE),""))</f>
        <v/>
      </c>
      <c r="G142" s="20">
        <f>IF(OR($A142="",$F142=""),"",WORKDAY($A142+$F142-1,1,Праздники))</f>
        <v/>
      </c>
      <c r="H142" s="9">
        <f>IF($B142="","",SUMIFS(ОплатыСумма,ОплатыДокумент,$B142,ОплатыКлиент,$C142))</f>
        <v/>
      </c>
      <c r="I142" s="9">
        <f>IF($E142="","",$E142-$H142)</f>
        <v/>
      </c>
      <c r="J142" s="19">
        <f>IF(OR($I142="",$G142=""),"",IF($I142&lt;=0,"",MAX(0,ДатаОтчёта-$G142)))</f>
        <v/>
      </c>
      <c r="K142" s="8">
        <f>IF($I142="","",IF($I142&lt;=0,"",IF($G142="","без срока",IF($J142=0,"не просрочено",IF($J142&lt;=30,"0–30",IF($J142&lt;=60,"31–60",IF($J142&lt;=90,"61–90","90+")))))))</f>
        <v/>
      </c>
      <c r="L142" s="8">
        <f>IF($I142="","",IF($I142&lt;0,"переплата",IF($I142=0,"оплачен",IF($J142&gt;0,"просрочен","в срок"))))</f>
        <v/>
      </c>
    </row>
    <row r="143">
      <c r="A143" s="20" t="n"/>
      <c r="B143" s="8" t="n"/>
      <c r="C143" s="8" t="n"/>
      <c r="D143" s="8" t="n"/>
      <c r="E143" s="9" t="n"/>
      <c r="F143" s="19">
        <f>IF($C143="","",IFERROR(VLOOKUP($C143,'Клиенты'!$A$6:$C$505,3,FALSE),""))</f>
        <v/>
      </c>
      <c r="G143" s="20">
        <f>IF(OR($A143="",$F143=""),"",WORKDAY($A143+$F143-1,1,Праздники))</f>
        <v/>
      </c>
      <c r="H143" s="9">
        <f>IF($B143="","",SUMIFS(ОплатыСумма,ОплатыДокумент,$B143,ОплатыКлиент,$C143))</f>
        <v/>
      </c>
      <c r="I143" s="9">
        <f>IF($E143="","",$E143-$H143)</f>
        <v/>
      </c>
      <c r="J143" s="19">
        <f>IF(OR($I143="",$G143=""),"",IF($I143&lt;=0,"",MAX(0,ДатаОтчёта-$G143)))</f>
        <v/>
      </c>
      <c r="K143" s="8">
        <f>IF($I143="","",IF($I143&lt;=0,"",IF($G143="","без срока",IF($J143=0,"не просрочено",IF($J143&lt;=30,"0–30",IF($J143&lt;=60,"31–60",IF($J143&lt;=90,"61–90","90+")))))))</f>
        <v/>
      </c>
      <c r="L143" s="8">
        <f>IF($I143="","",IF($I143&lt;0,"переплата",IF($I143=0,"оплачен",IF($J143&gt;0,"просрочен","в срок"))))</f>
        <v/>
      </c>
    </row>
    <row r="144">
      <c r="A144" s="20" t="n"/>
      <c r="B144" s="8" t="n"/>
      <c r="C144" s="8" t="n"/>
      <c r="D144" s="8" t="n"/>
      <c r="E144" s="9" t="n"/>
      <c r="F144" s="19">
        <f>IF($C144="","",IFERROR(VLOOKUP($C144,'Клиенты'!$A$6:$C$505,3,FALSE),""))</f>
        <v/>
      </c>
      <c r="G144" s="20">
        <f>IF(OR($A144="",$F144=""),"",WORKDAY($A144+$F144-1,1,Праздники))</f>
        <v/>
      </c>
      <c r="H144" s="9">
        <f>IF($B144="","",SUMIFS(ОплатыСумма,ОплатыДокумент,$B144,ОплатыКлиент,$C144))</f>
        <v/>
      </c>
      <c r="I144" s="9">
        <f>IF($E144="","",$E144-$H144)</f>
        <v/>
      </c>
      <c r="J144" s="19">
        <f>IF(OR($I144="",$G144=""),"",IF($I144&lt;=0,"",MAX(0,ДатаОтчёта-$G144)))</f>
        <v/>
      </c>
      <c r="K144" s="8">
        <f>IF($I144="","",IF($I144&lt;=0,"",IF($G144="","без срока",IF($J144=0,"не просрочено",IF($J144&lt;=30,"0–30",IF($J144&lt;=60,"31–60",IF($J144&lt;=90,"61–90","90+")))))))</f>
        <v/>
      </c>
      <c r="L144" s="8">
        <f>IF($I144="","",IF($I144&lt;0,"переплата",IF($I144=0,"оплачен",IF($J144&gt;0,"просрочен","в срок"))))</f>
        <v/>
      </c>
    </row>
    <row r="145">
      <c r="A145" s="20" t="n"/>
      <c r="B145" s="8" t="n"/>
      <c r="C145" s="8" t="n"/>
      <c r="D145" s="8" t="n"/>
      <c r="E145" s="9" t="n"/>
      <c r="F145" s="19">
        <f>IF($C145="","",IFERROR(VLOOKUP($C145,'Клиенты'!$A$6:$C$505,3,FALSE),""))</f>
        <v/>
      </c>
      <c r="G145" s="20">
        <f>IF(OR($A145="",$F145=""),"",WORKDAY($A145+$F145-1,1,Праздники))</f>
        <v/>
      </c>
      <c r="H145" s="9">
        <f>IF($B145="","",SUMIFS(ОплатыСумма,ОплатыДокумент,$B145,ОплатыКлиент,$C145))</f>
        <v/>
      </c>
      <c r="I145" s="9">
        <f>IF($E145="","",$E145-$H145)</f>
        <v/>
      </c>
      <c r="J145" s="19">
        <f>IF(OR($I145="",$G145=""),"",IF($I145&lt;=0,"",MAX(0,ДатаОтчёта-$G145)))</f>
        <v/>
      </c>
      <c r="K145" s="8">
        <f>IF($I145="","",IF($I145&lt;=0,"",IF($G145="","без срока",IF($J145=0,"не просрочено",IF($J145&lt;=30,"0–30",IF($J145&lt;=60,"31–60",IF($J145&lt;=90,"61–90","90+")))))))</f>
        <v/>
      </c>
      <c r="L145" s="8">
        <f>IF($I145="","",IF($I145&lt;0,"переплата",IF($I145=0,"оплачен",IF($J145&gt;0,"просрочен","в срок"))))</f>
        <v/>
      </c>
    </row>
    <row r="146">
      <c r="A146" s="20" t="n"/>
      <c r="B146" s="8" t="n"/>
      <c r="C146" s="8" t="n"/>
      <c r="D146" s="8" t="n"/>
      <c r="E146" s="9" t="n"/>
      <c r="F146" s="19">
        <f>IF($C146="","",IFERROR(VLOOKUP($C146,'Клиенты'!$A$6:$C$505,3,FALSE),""))</f>
        <v/>
      </c>
      <c r="G146" s="20">
        <f>IF(OR($A146="",$F146=""),"",WORKDAY($A146+$F146-1,1,Праздники))</f>
        <v/>
      </c>
      <c r="H146" s="9">
        <f>IF($B146="","",SUMIFS(ОплатыСумма,ОплатыДокумент,$B146,ОплатыКлиент,$C146))</f>
        <v/>
      </c>
      <c r="I146" s="9">
        <f>IF($E146="","",$E146-$H146)</f>
        <v/>
      </c>
      <c r="J146" s="19">
        <f>IF(OR($I146="",$G146=""),"",IF($I146&lt;=0,"",MAX(0,ДатаОтчёта-$G146)))</f>
        <v/>
      </c>
      <c r="K146" s="8">
        <f>IF($I146="","",IF($I146&lt;=0,"",IF($G146="","без срока",IF($J146=0,"не просрочено",IF($J146&lt;=30,"0–30",IF($J146&lt;=60,"31–60",IF($J146&lt;=90,"61–90","90+")))))))</f>
        <v/>
      </c>
      <c r="L146" s="8">
        <f>IF($I146="","",IF($I146&lt;0,"переплата",IF($I146=0,"оплачен",IF($J146&gt;0,"просрочен","в срок"))))</f>
        <v/>
      </c>
    </row>
    <row r="147">
      <c r="A147" s="20" t="n"/>
      <c r="B147" s="8" t="n"/>
      <c r="C147" s="8" t="n"/>
      <c r="D147" s="8" t="n"/>
      <c r="E147" s="9" t="n"/>
      <c r="F147" s="19">
        <f>IF($C147="","",IFERROR(VLOOKUP($C147,'Клиенты'!$A$6:$C$505,3,FALSE),""))</f>
        <v/>
      </c>
      <c r="G147" s="20">
        <f>IF(OR($A147="",$F147=""),"",WORKDAY($A147+$F147-1,1,Праздники))</f>
        <v/>
      </c>
      <c r="H147" s="9">
        <f>IF($B147="","",SUMIFS(ОплатыСумма,ОплатыДокумент,$B147,ОплатыКлиент,$C147))</f>
        <v/>
      </c>
      <c r="I147" s="9">
        <f>IF($E147="","",$E147-$H147)</f>
        <v/>
      </c>
      <c r="J147" s="19">
        <f>IF(OR($I147="",$G147=""),"",IF($I147&lt;=0,"",MAX(0,ДатаОтчёта-$G147)))</f>
        <v/>
      </c>
      <c r="K147" s="8">
        <f>IF($I147="","",IF($I147&lt;=0,"",IF($G147="","без срока",IF($J147=0,"не просрочено",IF($J147&lt;=30,"0–30",IF($J147&lt;=60,"31–60",IF($J147&lt;=90,"61–90","90+")))))))</f>
        <v/>
      </c>
      <c r="L147" s="8">
        <f>IF($I147="","",IF($I147&lt;0,"переплата",IF($I147=0,"оплачен",IF($J147&gt;0,"просрочен","в срок"))))</f>
        <v/>
      </c>
    </row>
    <row r="148">
      <c r="A148" s="20" t="n"/>
      <c r="B148" s="8" t="n"/>
      <c r="C148" s="8" t="n"/>
      <c r="D148" s="8" t="n"/>
      <c r="E148" s="9" t="n"/>
      <c r="F148" s="19">
        <f>IF($C148="","",IFERROR(VLOOKUP($C148,'Клиенты'!$A$6:$C$505,3,FALSE),""))</f>
        <v/>
      </c>
      <c r="G148" s="20">
        <f>IF(OR($A148="",$F148=""),"",WORKDAY($A148+$F148-1,1,Праздники))</f>
        <v/>
      </c>
      <c r="H148" s="9">
        <f>IF($B148="","",SUMIFS(ОплатыСумма,ОплатыДокумент,$B148,ОплатыКлиент,$C148))</f>
        <v/>
      </c>
      <c r="I148" s="9">
        <f>IF($E148="","",$E148-$H148)</f>
        <v/>
      </c>
      <c r="J148" s="19">
        <f>IF(OR($I148="",$G148=""),"",IF($I148&lt;=0,"",MAX(0,ДатаОтчёта-$G148)))</f>
        <v/>
      </c>
      <c r="K148" s="8">
        <f>IF($I148="","",IF($I148&lt;=0,"",IF($G148="","без срока",IF($J148=0,"не просрочено",IF($J148&lt;=30,"0–30",IF($J148&lt;=60,"31–60",IF($J148&lt;=90,"61–90","90+")))))))</f>
        <v/>
      </c>
      <c r="L148" s="8">
        <f>IF($I148="","",IF($I148&lt;0,"переплата",IF($I148=0,"оплачен",IF($J148&gt;0,"просрочен","в срок"))))</f>
        <v/>
      </c>
    </row>
    <row r="149">
      <c r="A149" s="20" t="n"/>
      <c r="B149" s="8" t="n"/>
      <c r="C149" s="8" t="n"/>
      <c r="D149" s="8" t="n"/>
      <c r="E149" s="9" t="n"/>
      <c r="F149" s="19">
        <f>IF($C149="","",IFERROR(VLOOKUP($C149,'Клиенты'!$A$6:$C$505,3,FALSE),""))</f>
        <v/>
      </c>
      <c r="G149" s="20">
        <f>IF(OR($A149="",$F149=""),"",WORKDAY($A149+$F149-1,1,Праздники))</f>
        <v/>
      </c>
      <c r="H149" s="9">
        <f>IF($B149="","",SUMIFS(ОплатыСумма,ОплатыДокумент,$B149,ОплатыКлиент,$C149))</f>
        <v/>
      </c>
      <c r="I149" s="9">
        <f>IF($E149="","",$E149-$H149)</f>
        <v/>
      </c>
      <c r="J149" s="19">
        <f>IF(OR($I149="",$G149=""),"",IF($I149&lt;=0,"",MAX(0,ДатаОтчёта-$G149)))</f>
        <v/>
      </c>
      <c r="K149" s="8">
        <f>IF($I149="","",IF($I149&lt;=0,"",IF($G149="","без срока",IF($J149=0,"не просрочено",IF($J149&lt;=30,"0–30",IF($J149&lt;=60,"31–60",IF($J149&lt;=90,"61–90","90+")))))))</f>
        <v/>
      </c>
      <c r="L149" s="8">
        <f>IF($I149="","",IF($I149&lt;0,"переплата",IF($I149=0,"оплачен",IF($J149&gt;0,"просрочен","в срок"))))</f>
        <v/>
      </c>
    </row>
    <row r="150">
      <c r="A150" s="20" t="n"/>
      <c r="B150" s="8" t="n"/>
      <c r="C150" s="8" t="n"/>
      <c r="D150" s="8" t="n"/>
      <c r="E150" s="9" t="n"/>
      <c r="F150" s="19">
        <f>IF($C150="","",IFERROR(VLOOKUP($C150,'Клиенты'!$A$6:$C$505,3,FALSE),""))</f>
        <v/>
      </c>
      <c r="G150" s="20">
        <f>IF(OR($A150="",$F150=""),"",WORKDAY($A150+$F150-1,1,Праздники))</f>
        <v/>
      </c>
      <c r="H150" s="9">
        <f>IF($B150="","",SUMIFS(ОплатыСумма,ОплатыДокумент,$B150,ОплатыКлиент,$C150))</f>
        <v/>
      </c>
      <c r="I150" s="9">
        <f>IF($E150="","",$E150-$H150)</f>
        <v/>
      </c>
      <c r="J150" s="19">
        <f>IF(OR($I150="",$G150=""),"",IF($I150&lt;=0,"",MAX(0,ДатаОтчёта-$G150)))</f>
        <v/>
      </c>
      <c r="K150" s="8">
        <f>IF($I150="","",IF($I150&lt;=0,"",IF($G150="","без срока",IF($J150=0,"не просрочено",IF($J150&lt;=30,"0–30",IF($J150&lt;=60,"31–60",IF($J150&lt;=90,"61–90","90+")))))))</f>
        <v/>
      </c>
      <c r="L150" s="8">
        <f>IF($I150="","",IF($I150&lt;0,"переплата",IF($I150=0,"оплачен",IF($J150&gt;0,"просрочен","в срок"))))</f>
        <v/>
      </c>
    </row>
    <row r="151">
      <c r="A151" s="20" t="n"/>
      <c r="B151" s="8" t="n"/>
      <c r="C151" s="8" t="n"/>
      <c r="D151" s="8" t="n"/>
      <c r="E151" s="9" t="n"/>
      <c r="F151" s="19">
        <f>IF($C151="","",IFERROR(VLOOKUP($C151,'Клиенты'!$A$6:$C$505,3,FALSE),""))</f>
        <v/>
      </c>
      <c r="G151" s="20">
        <f>IF(OR($A151="",$F151=""),"",WORKDAY($A151+$F151-1,1,Праздники))</f>
        <v/>
      </c>
      <c r="H151" s="9">
        <f>IF($B151="","",SUMIFS(ОплатыСумма,ОплатыДокумент,$B151,ОплатыКлиент,$C151))</f>
        <v/>
      </c>
      <c r="I151" s="9">
        <f>IF($E151="","",$E151-$H151)</f>
        <v/>
      </c>
      <c r="J151" s="19">
        <f>IF(OR($I151="",$G151=""),"",IF($I151&lt;=0,"",MAX(0,ДатаОтчёта-$G151)))</f>
        <v/>
      </c>
      <c r="K151" s="8">
        <f>IF($I151="","",IF($I151&lt;=0,"",IF($G151="","без срока",IF($J151=0,"не просрочено",IF($J151&lt;=30,"0–30",IF($J151&lt;=60,"31–60",IF($J151&lt;=90,"61–90","90+")))))))</f>
        <v/>
      </c>
      <c r="L151" s="8">
        <f>IF($I151="","",IF($I151&lt;0,"переплата",IF($I151=0,"оплачен",IF($J151&gt;0,"просрочен","в срок"))))</f>
        <v/>
      </c>
    </row>
    <row r="152">
      <c r="A152" s="20" t="n"/>
      <c r="B152" s="8" t="n"/>
      <c r="C152" s="8" t="n"/>
      <c r="D152" s="8" t="n"/>
      <c r="E152" s="9" t="n"/>
      <c r="F152" s="19">
        <f>IF($C152="","",IFERROR(VLOOKUP($C152,'Клиенты'!$A$6:$C$505,3,FALSE),""))</f>
        <v/>
      </c>
      <c r="G152" s="20">
        <f>IF(OR($A152="",$F152=""),"",WORKDAY($A152+$F152-1,1,Праздники))</f>
        <v/>
      </c>
      <c r="H152" s="9">
        <f>IF($B152="","",SUMIFS(ОплатыСумма,ОплатыДокумент,$B152,ОплатыКлиент,$C152))</f>
        <v/>
      </c>
      <c r="I152" s="9">
        <f>IF($E152="","",$E152-$H152)</f>
        <v/>
      </c>
      <c r="J152" s="19">
        <f>IF(OR($I152="",$G152=""),"",IF($I152&lt;=0,"",MAX(0,ДатаОтчёта-$G152)))</f>
        <v/>
      </c>
      <c r="K152" s="8">
        <f>IF($I152="","",IF($I152&lt;=0,"",IF($G152="","без срока",IF($J152=0,"не просрочено",IF($J152&lt;=30,"0–30",IF($J152&lt;=60,"31–60",IF($J152&lt;=90,"61–90","90+")))))))</f>
        <v/>
      </c>
      <c r="L152" s="8">
        <f>IF($I152="","",IF($I152&lt;0,"переплата",IF($I152=0,"оплачен",IF($J152&gt;0,"просрочен","в срок"))))</f>
        <v/>
      </c>
    </row>
    <row r="153">
      <c r="A153" s="20" t="n"/>
      <c r="B153" s="8" t="n"/>
      <c r="C153" s="8" t="n"/>
      <c r="D153" s="8" t="n"/>
      <c r="E153" s="9" t="n"/>
      <c r="F153" s="19">
        <f>IF($C153="","",IFERROR(VLOOKUP($C153,'Клиенты'!$A$6:$C$505,3,FALSE),""))</f>
        <v/>
      </c>
      <c r="G153" s="20">
        <f>IF(OR($A153="",$F153=""),"",WORKDAY($A153+$F153-1,1,Праздники))</f>
        <v/>
      </c>
      <c r="H153" s="9">
        <f>IF($B153="","",SUMIFS(ОплатыСумма,ОплатыДокумент,$B153,ОплатыКлиент,$C153))</f>
        <v/>
      </c>
      <c r="I153" s="9">
        <f>IF($E153="","",$E153-$H153)</f>
        <v/>
      </c>
      <c r="J153" s="19">
        <f>IF(OR($I153="",$G153=""),"",IF($I153&lt;=0,"",MAX(0,ДатаОтчёта-$G153)))</f>
        <v/>
      </c>
      <c r="K153" s="8">
        <f>IF($I153="","",IF($I153&lt;=0,"",IF($G153="","без срока",IF($J153=0,"не просрочено",IF($J153&lt;=30,"0–30",IF($J153&lt;=60,"31–60",IF($J153&lt;=90,"61–90","90+")))))))</f>
        <v/>
      </c>
      <c r="L153" s="8">
        <f>IF($I153="","",IF($I153&lt;0,"переплата",IF($I153=0,"оплачен",IF($J153&gt;0,"просрочен","в срок"))))</f>
        <v/>
      </c>
    </row>
    <row r="154">
      <c r="A154" s="20" t="n"/>
      <c r="B154" s="8" t="n"/>
      <c r="C154" s="8" t="n"/>
      <c r="D154" s="8" t="n"/>
      <c r="E154" s="9" t="n"/>
      <c r="F154" s="19">
        <f>IF($C154="","",IFERROR(VLOOKUP($C154,'Клиенты'!$A$6:$C$505,3,FALSE),""))</f>
        <v/>
      </c>
      <c r="G154" s="20">
        <f>IF(OR($A154="",$F154=""),"",WORKDAY($A154+$F154-1,1,Праздники))</f>
        <v/>
      </c>
      <c r="H154" s="9">
        <f>IF($B154="","",SUMIFS(ОплатыСумма,ОплатыДокумент,$B154,ОплатыКлиент,$C154))</f>
        <v/>
      </c>
      <c r="I154" s="9">
        <f>IF($E154="","",$E154-$H154)</f>
        <v/>
      </c>
      <c r="J154" s="19">
        <f>IF(OR($I154="",$G154=""),"",IF($I154&lt;=0,"",MAX(0,ДатаОтчёта-$G154)))</f>
        <v/>
      </c>
      <c r="K154" s="8">
        <f>IF($I154="","",IF($I154&lt;=0,"",IF($G154="","без срока",IF($J154=0,"не просрочено",IF($J154&lt;=30,"0–30",IF($J154&lt;=60,"31–60",IF($J154&lt;=90,"61–90","90+")))))))</f>
        <v/>
      </c>
      <c r="L154" s="8">
        <f>IF($I154="","",IF($I154&lt;0,"переплата",IF($I154=0,"оплачен",IF($J154&gt;0,"просрочен","в срок"))))</f>
        <v/>
      </c>
    </row>
    <row r="155">
      <c r="A155" s="20" t="n"/>
      <c r="B155" s="8" t="n"/>
      <c r="C155" s="8" t="n"/>
      <c r="D155" s="8" t="n"/>
      <c r="E155" s="9" t="n"/>
      <c r="F155" s="19">
        <f>IF($C155="","",IFERROR(VLOOKUP($C155,'Клиенты'!$A$6:$C$505,3,FALSE),""))</f>
        <v/>
      </c>
      <c r="G155" s="20">
        <f>IF(OR($A155="",$F155=""),"",WORKDAY($A155+$F155-1,1,Праздники))</f>
        <v/>
      </c>
      <c r="H155" s="9">
        <f>IF($B155="","",SUMIFS(ОплатыСумма,ОплатыДокумент,$B155,ОплатыКлиент,$C155))</f>
        <v/>
      </c>
      <c r="I155" s="9">
        <f>IF($E155="","",$E155-$H155)</f>
        <v/>
      </c>
      <c r="J155" s="19">
        <f>IF(OR($I155="",$G155=""),"",IF($I155&lt;=0,"",MAX(0,ДатаОтчёта-$G155)))</f>
        <v/>
      </c>
      <c r="K155" s="8">
        <f>IF($I155="","",IF($I155&lt;=0,"",IF($G155="","без срока",IF($J155=0,"не просрочено",IF($J155&lt;=30,"0–30",IF($J155&lt;=60,"31–60",IF($J155&lt;=90,"61–90","90+")))))))</f>
        <v/>
      </c>
      <c r="L155" s="8">
        <f>IF($I155="","",IF($I155&lt;0,"переплата",IF($I155=0,"оплачен",IF($J155&gt;0,"просрочен","в срок"))))</f>
        <v/>
      </c>
    </row>
    <row r="156">
      <c r="A156" s="20" t="n"/>
      <c r="B156" s="8" t="n"/>
      <c r="C156" s="8" t="n"/>
      <c r="D156" s="8" t="n"/>
      <c r="E156" s="9" t="n"/>
      <c r="F156" s="19">
        <f>IF($C156="","",IFERROR(VLOOKUP($C156,'Клиенты'!$A$6:$C$505,3,FALSE),""))</f>
        <v/>
      </c>
      <c r="G156" s="20">
        <f>IF(OR($A156="",$F156=""),"",WORKDAY($A156+$F156-1,1,Праздники))</f>
        <v/>
      </c>
      <c r="H156" s="9">
        <f>IF($B156="","",SUMIFS(ОплатыСумма,ОплатыДокумент,$B156,ОплатыКлиент,$C156))</f>
        <v/>
      </c>
      <c r="I156" s="9">
        <f>IF($E156="","",$E156-$H156)</f>
        <v/>
      </c>
      <c r="J156" s="19">
        <f>IF(OR($I156="",$G156=""),"",IF($I156&lt;=0,"",MAX(0,ДатаОтчёта-$G156)))</f>
        <v/>
      </c>
      <c r="K156" s="8">
        <f>IF($I156="","",IF($I156&lt;=0,"",IF($G156="","без срока",IF($J156=0,"не просрочено",IF($J156&lt;=30,"0–30",IF($J156&lt;=60,"31–60",IF($J156&lt;=90,"61–90","90+")))))))</f>
        <v/>
      </c>
      <c r="L156" s="8">
        <f>IF($I156="","",IF($I156&lt;0,"переплата",IF($I156=0,"оплачен",IF($J156&gt;0,"просрочен","в срок"))))</f>
        <v/>
      </c>
    </row>
    <row r="157">
      <c r="A157" s="20" t="n"/>
      <c r="B157" s="8" t="n"/>
      <c r="C157" s="8" t="n"/>
      <c r="D157" s="8" t="n"/>
      <c r="E157" s="9" t="n"/>
      <c r="F157" s="19">
        <f>IF($C157="","",IFERROR(VLOOKUP($C157,'Клиенты'!$A$6:$C$505,3,FALSE),""))</f>
        <v/>
      </c>
      <c r="G157" s="20">
        <f>IF(OR($A157="",$F157=""),"",WORKDAY($A157+$F157-1,1,Праздники))</f>
        <v/>
      </c>
      <c r="H157" s="9">
        <f>IF($B157="","",SUMIFS(ОплатыСумма,ОплатыДокумент,$B157,ОплатыКлиент,$C157))</f>
        <v/>
      </c>
      <c r="I157" s="9">
        <f>IF($E157="","",$E157-$H157)</f>
        <v/>
      </c>
      <c r="J157" s="19">
        <f>IF(OR($I157="",$G157=""),"",IF($I157&lt;=0,"",MAX(0,ДатаОтчёта-$G157)))</f>
        <v/>
      </c>
      <c r="K157" s="8">
        <f>IF($I157="","",IF($I157&lt;=0,"",IF($G157="","без срока",IF($J157=0,"не просрочено",IF($J157&lt;=30,"0–30",IF($J157&lt;=60,"31–60",IF($J157&lt;=90,"61–90","90+")))))))</f>
        <v/>
      </c>
      <c r="L157" s="8">
        <f>IF($I157="","",IF($I157&lt;0,"переплата",IF($I157=0,"оплачен",IF($J157&gt;0,"просрочен","в срок"))))</f>
        <v/>
      </c>
    </row>
    <row r="158">
      <c r="A158" s="20" t="n"/>
      <c r="B158" s="8" t="n"/>
      <c r="C158" s="8" t="n"/>
      <c r="D158" s="8" t="n"/>
      <c r="E158" s="9" t="n"/>
      <c r="F158" s="19">
        <f>IF($C158="","",IFERROR(VLOOKUP($C158,'Клиенты'!$A$6:$C$505,3,FALSE),""))</f>
        <v/>
      </c>
      <c r="G158" s="20">
        <f>IF(OR($A158="",$F158=""),"",WORKDAY($A158+$F158-1,1,Праздники))</f>
        <v/>
      </c>
      <c r="H158" s="9">
        <f>IF($B158="","",SUMIFS(ОплатыСумма,ОплатыДокумент,$B158,ОплатыКлиент,$C158))</f>
        <v/>
      </c>
      <c r="I158" s="9">
        <f>IF($E158="","",$E158-$H158)</f>
        <v/>
      </c>
      <c r="J158" s="19">
        <f>IF(OR($I158="",$G158=""),"",IF($I158&lt;=0,"",MAX(0,ДатаОтчёта-$G158)))</f>
        <v/>
      </c>
      <c r="K158" s="8">
        <f>IF($I158="","",IF($I158&lt;=0,"",IF($G158="","без срока",IF($J158=0,"не просрочено",IF($J158&lt;=30,"0–30",IF($J158&lt;=60,"31–60",IF($J158&lt;=90,"61–90","90+")))))))</f>
        <v/>
      </c>
      <c r="L158" s="8">
        <f>IF($I158="","",IF($I158&lt;0,"переплата",IF($I158=0,"оплачен",IF($J158&gt;0,"просрочен","в срок"))))</f>
        <v/>
      </c>
    </row>
    <row r="159">
      <c r="A159" s="20" t="n"/>
      <c r="B159" s="8" t="n"/>
      <c r="C159" s="8" t="n"/>
      <c r="D159" s="8" t="n"/>
      <c r="E159" s="9" t="n"/>
      <c r="F159" s="19">
        <f>IF($C159="","",IFERROR(VLOOKUP($C159,'Клиенты'!$A$6:$C$505,3,FALSE),""))</f>
        <v/>
      </c>
      <c r="G159" s="20">
        <f>IF(OR($A159="",$F159=""),"",WORKDAY($A159+$F159-1,1,Праздники))</f>
        <v/>
      </c>
      <c r="H159" s="9">
        <f>IF($B159="","",SUMIFS(ОплатыСумма,ОплатыДокумент,$B159,ОплатыКлиент,$C159))</f>
        <v/>
      </c>
      <c r="I159" s="9">
        <f>IF($E159="","",$E159-$H159)</f>
        <v/>
      </c>
      <c r="J159" s="19">
        <f>IF(OR($I159="",$G159=""),"",IF($I159&lt;=0,"",MAX(0,ДатаОтчёта-$G159)))</f>
        <v/>
      </c>
      <c r="K159" s="8">
        <f>IF($I159="","",IF($I159&lt;=0,"",IF($G159="","без срока",IF($J159=0,"не просрочено",IF($J159&lt;=30,"0–30",IF($J159&lt;=60,"31–60",IF($J159&lt;=90,"61–90","90+")))))))</f>
        <v/>
      </c>
      <c r="L159" s="8">
        <f>IF($I159="","",IF($I159&lt;0,"переплата",IF($I159=0,"оплачен",IF($J159&gt;0,"просрочен","в срок"))))</f>
        <v/>
      </c>
    </row>
    <row r="160">
      <c r="A160" s="20" t="n"/>
      <c r="B160" s="8" t="n"/>
      <c r="C160" s="8" t="n"/>
      <c r="D160" s="8" t="n"/>
      <c r="E160" s="9" t="n"/>
      <c r="F160" s="19">
        <f>IF($C160="","",IFERROR(VLOOKUP($C160,'Клиенты'!$A$6:$C$505,3,FALSE),""))</f>
        <v/>
      </c>
      <c r="G160" s="20">
        <f>IF(OR($A160="",$F160=""),"",WORKDAY($A160+$F160-1,1,Праздники))</f>
        <v/>
      </c>
      <c r="H160" s="9">
        <f>IF($B160="","",SUMIFS(ОплатыСумма,ОплатыДокумент,$B160,ОплатыКлиент,$C160))</f>
        <v/>
      </c>
      <c r="I160" s="9">
        <f>IF($E160="","",$E160-$H160)</f>
        <v/>
      </c>
      <c r="J160" s="19">
        <f>IF(OR($I160="",$G160=""),"",IF($I160&lt;=0,"",MAX(0,ДатаОтчёта-$G160)))</f>
        <v/>
      </c>
      <c r="K160" s="8">
        <f>IF($I160="","",IF($I160&lt;=0,"",IF($G160="","без срока",IF($J160=0,"не просрочено",IF($J160&lt;=30,"0–30",IF($J160&lt;=60,"31–60",IF($J160&lt;=90,"61–90","90+")))))))</f>
        <v/>
      </c>
      <c r="L160" s="8">
        <f>IF($I160="","",IF($I160&lt;0,"переплата",IF($I160=0,"оплачен",IF($J160&gt;0,"просрочен","в срок"))))</f>
        <v/>
      </c>
    </row>
    <row r="161">
      <c r="A161" s="20" t="n"/>
      <c r="B161" s="8" t="n"/>
      <c r="C161" s="8" t="n"/>
      <c r="D161" s="8" t="n"/>
      <c r="E161" s="9" t="n"/>
      <c r="F161" s="19">
        <f>IF($C161="","",IFERROR(VLOOKUP($C161,'Клиенты'!$A$6:$C$505,3,FALSE),""))</f>
        <v/>
      </c>
      <c r="G161" s="20">
        <f>IF(OR($A161="",$F161=""),"",WORKDAY($A161+$F161-1,1,Праздники))</f>
        <v/>
      </c>
      <c r="H161" s="9">
        <f>IF($B161="","",SUMIFS(ОплатыСумма,ОплатыДокумент,$B161,ОплатыКлиент,$C161))</f>
        <v/>
      </c>
      <c r="I161" s="9">
        <f>IF($E161="","",$E161-$H161)</f>
        <v/>
      </c>
      <c r="J161" s="19">
        <f>IF(OR($I161="",$G161=""),"",IF($I161&lt;=0,"",MAX(0,ДатаОтчёта-$G161)))</f>
        <v/>
      </c>
      <c r="K161" s="8">
        <f>IF($I161="","",IF($I161&lt;=0,"",IF($G161="","без срока",IF($J161=0,"не просрочено",IF($J161&lt;=30,"0–30",IF($J161&lt;=60,"31–60",IF($J161&lt;=90,"61–90","90+")))))))</f>
        <v/>
      </c>
      <c r="L161" s="8">
        <f>IF($I161="","",IF($I161&lt;0,"переплата",IF($I161=0,"оплачен",IF($J161&gt;0,"просрочен","в срок"))))</f>
        <v/>
      </c>
    </row>
    <row r="162">
      <c r="A162" s="20" t="n"/>
      <c r="B162" s="8" t="n"/>
      <c r="C162" s="8" t="n"/>
      <c r="D162" s="8" t="n"/>
      <c r="E162" s="9" t="n"/>
      <c r="F162" s="19">
        <f>IF($C162="","",IFERROR(VLOOKUP($C162,'Клиенты'!$A$6:$C$505,3,FALSE),""))</f>
        <v/>
      </c>
      <c r="G162" s="20">
        <f>IF(OR($A162="",$F162=""),"",WORKDAY($A162+$F162-1,1,Праздники))</f>
        <v/>
      </c>
      <c r="H162" s="9">
        <f>IF($B162="","",SUMIFS(ОплатыСумма,ОплатыДокумент,$B162,ОплатыКлиент,$C162))</f>
        <v/>
      </c>
      <c r="I162" s="9">
        <f>IF($E162="","",$E162-$H162)</f>
        <v/>
      </c>
      <c r="J162" s="19">
        <f>IF(OR($I162="",$G162=""),"",IF($I162&lt;=0,"",MAX(0,ДатаОтчёта-$G162)))</f>
        <v/>
      </c>
      <c r="K162" s="8">
        <f>IF($I162="","",IF($I162&lt;=0,"",IF($G162="","без срока",IF($J162=0,"не просрочено",IF($J162&lt;=30,"0–30",IF($J162&lt;=60,"31–60",IF($J162&lt;=90,"61–90","90+")))))))</f>
        <v/>
      </c>
      <c r="L162" s="8">
        <f>IF($I162="","",IF($I162&lt;0,"переплата",IF($I162=0,"оплачен",IF($J162&gt;0,"просрочен","в срок"))))</f>
        <v/>
      </c>
    </row>
    <row r="163">
      <c r="A163" s="20" t="n"/>
      <c r="B163" s="8" t="n"/>
      <c r="C163" s="8" t="n"/>
      <c r="D163" s="8" t="n"/>
      <c r="E163" s="9" t="n"/>
      <c r="F163" s="19">
        <f>IF($C163="","",IFERROR(VLOOKUP($C163,'Клиенты'!$A$6:$C$505,3,FALSE),""))</f>
        <v/>
      </c>
      <c r="G163" s="20">
        <f>IF(OR($A163="",$F163=""),"",WORKDAY($A163+$F163-1,1,Праздники))</f>
        <v/>
      </c>
      <c r="H163" s="9">
        <f>IF($B163="","",SUMIFS(ОплатыСумма,ОплатыДокумент,$B163,ОплатыКлиент,$C163))</f>
        <v/>
      </c>
      <c r="I163" s="9">
        <f>IF($E163="","",$E163-$H163)</f>
        <v/>
      </c>
      <c r="J163" s="19">
        <f>IF(OR($I163="",$G163=""),"",IF($I163&lt;=0,"",MAX(0,ДатаОтчёта-$G163)))</f>
        <v/>
      </c>
      <c r="K163" s="8">
        <f>IF($I163="","",IF($I163&lt;=0,"",IF($G163="","без срока",IF($J163=0,"не просрочено",IF($J163&lt;=30,"0–30",IF($J163&lt;=60,"31–60",IF($J163&lt;=90,"61–90","90+")))))))</f>
        <v/>
      </c>
      <c r="L163" s="8">
        <f>IF($I163="","",IF($I163&lt;0,"переплата",IF($I163=0,"оплачен",IF($J163&gt;0,"просрочен","в срок"))))</f>
        <v/>
      </c>
    </row>
    <row r="164">
      <c r="A164" s="20" t="n"/>
      <c r="B164" s="8" t="n"/>
      <c r="C164" s="8" t="n"/>
      <c r="D164" s="8" t="n"/>
      <c r="E164" s="9" t="n"/>
      <c r="F164" s="19">
        <f>IF($C164="","",IFERROR(VLOOKUP($C164,'Клиенты'!$A$6:$C$505,3,FALSE),""))</f>
        <v/>
      </c>
      <c r="G164" s="20">
        <f>IF(OR($A164="",$F164=""),"",WORKDAY($A164+$F164-1,1,Праздники))</f>
        <v/>
      </c>
      <c r="H164" s="9">
        <f>IF($B164="","",SUMIFS(ОплатыСумма,ОплатыДокумент,$B164,ОплатыКлиент,$C164))</f>
        <v/>
      </c>
      <c r="I164" s="9">
        <f>IF($E164="","",$E164-$H164)</f>
        <v/>
      </c>
      <c r="J164" s="19">
        <f>IF(OR($I164="",$G164=""),"",IF($I164&lt;=0,"",MAX(0,ДатаОтчёта-$G164)))</f>
        <v/>
      </c>
      <c r="K164" s="8">
        <f>IF($I164="","",IF($I164&lt;=0,"",IF($G164="","без срока",IF($J164=0,"не просрочено",IF($J164&lt;=30,"0–30",IF($J164&lt;=60,"31–60",IF($J164&lt;=90,"61–90","90+")))))))</f>
        <v/>
      </c>
      <c r="L164" s="8">
        <f>IF($I164="","",IF($I164&lt;0,"переплата",IF($I164=0,"оплачен",IF($J164&gt;0,"просрочен","в срок"))))</f>
        <v/>
      </c>
    </row>
    <row r="165">
      <c r="A165" s="20" t="n"/>
      <c r="B165" s="8" t="n"/>
      <c r="C165" s="8" t="n"/>
      <c r="D165" s="8" t="n"/>
      <c r="E165" s="9" t="n"/>
      <c r="F165" s="19">
        <f>IF($C165="","",IFERROR(VLOOKUP($C165,'Клиенты'!$A$6:$C$505,3,FALSE),""))</f>
        <v/>
      </c>
      <c r="G165" s="20">
        <f>IF(OR($A165="",$F165=""),"",WORKDAY($A165+$F165-1,1,Праздники))</f>
        <v/>
      </c>
      <c r="H165" s="9">
        <f>IF($B165="","",SUMIFS(ОплатыСумма,ОплатыДокумент,$B165,ОплатыКлиент,$C165))</f>
        <v/>
      </c>
      <c r="I165" s="9">
        <f>IF($E165="","",$E165-$H165)</f>
        <v/>
      </c>
      <c r="J165" s="19">
        <f>IF(OR($I165="",$G165=""),"",IF($I165&lt;=0,"",MAX(0,ДатаОтчёта-$G165)))</f>
        <v/>
      </c>
      <c r="K165" s="8">
        <f>IF($I165="","",IF($I165&lt;=0,"",IF($G165="","без срока",IF($J165=0,"не просрочено",IF($J165&lt;=30,"0–30",IF($J165&lt;=60,"31–60",IF($J165&lt;=90,"61–90","90+")))))))</f>
        <v/>
      </c>
      <c r="L165" s="8">
        <f>IF($I165="","",IF($I165&lt;0,"переплата",IF($I165=0,"оплачен",IF($J165&gt;0,"просрочен","в срок"))))</f>
        <v/>
      </c>
    </row>
    <row r="166">
      <c r="A166" s="20" t="n"/>
      <c r="B166" s="8" t="n"/>
      <c r="C166" s="8" t="n"/>
      <c r="D166" s="8" t="n"/>
      <c r="E166" s="9" t="n"/>
      <c r="F166" s="19">
        <f>IF($C166="","",IFERROR(VLOOKUP($C166,'Клиенты'!$A$6:$C$505,3,FALSE),""))</f>
        <v/>
      </c>
      <c r="G166" s="20">
        <f>IF(OR($A166="",$F166=""),"",WORKDAY($A166+$F166-1,1,Праздники))</f>
        <v/>
      </c>
      <c r="H166" s="9">
        <f>IF($B166="","",SUMIFS(ОплатыСумма,ОплатыДокумент,$B166,ОплатыКлиент,$C166))</f>
        <v/>
      </c>
      <c r="I166" s="9">
        <f>IF($E166="","",$E166-$H166)</f>
        <v/>
      </c>
      <c r="J166" s="19">
        <f>IF(OR($I166="",$G166=""),"",IF($I166&lt;=0,"",MAX(0,ДатаОтчёта-$G166)))</f>
        <v/>
      </c>
      <c r="K166" s="8">
        <f>IF($I166="","",IF($I166&lt;=0,"",IF($G166="","без срока",IF($J166=0,"не просрочено",IF($J166&lt;=30,"0–30",IF($J166&lt;=60,"31–60",IF($J166&lt;=90,"61–90","90+")))))))</f>
        <v/>
      </c>
      <c r="L166" s="8">
        <f>IF($I166="","",IF($I166&lt;0,"переплата",IF($I166=0,"оплачен",IF($J166&gt;0,"просрочен","в срок"))))</f>
        <v/>
      </c>
    </row>
    <row r="167">
      <c r="A167" s="20" t="n"/>
      <c r="B167" s="8" t="n"/>
      <c r="C167" s="8" t="n"/>
      <c r="D167" s="8" t="n"/>
      <c r="E167" s="9" t="n"/>
      <c r="F167" s="19">
        <f>IF($C167="","",IFERROR(VLOOKUP($C167,'Клиенты'!$A$6:$C$505,3,FALSE),""))</f>
        <v/>
      </c>
      <c r="G167" s="20">
        <f>IF(OR($A167="",$F167=""),"",WORKDAY($A167+$F167-1,1,Праздники))</f>
        <v/>
      </c>
      <c r="H167" s="9">
        <f>IF($B167="","",SUMIFS(ОплатыСумма,ОплатыДокумент,$B167,ОплатыКлиент,$C167))</f>
        <v/>
      </c>
      <c r="I167" s="9">
        <f>IF($E167="","",$E167-$H167)</f>
        <v/>
      </c>
      <c r="J167" s="19">
        <f>IF(OR($I167="",$G167=""),"",IF($I167&lt;=0,"",MAX(0,ДатаОтчёта-$G167)))</f>
        <v/>
      </c>
      <c r="K167" s="8">
        <f>IF($I167="","",IF($I167&lt;=0,"",IF($G167="","без срока",IF($J167=0,"не просрочено",IF($J167&lt;=30,"0–30",IF($J167&lt;=60,"31–60",IF($J167&lt;=90,"61–90","90+")))))))</f>
        <v/>
      </c>
      <c r="L167" s="8">
        <f>IF($I167="","",IF($I167&lt;0,"переплата",IF($I167=0,"оплачен",IF($J167&gt;0,"просрочен","в срок"))))</f>
        <v/>
      </c>
    </row>
    <row r="168">
      <c r="A168" s="20" t="n"/>
      <c r="B168" s="8" t="n"/>
      <c r="C168" s="8" t="n"/>
      <c r="D168" s="8" t="n"/>
      <c r="E168" s="9" t="n"/>
      <c r="F168" s="19">
        <f>IF($C168="","",IFERROR(VLOOKUP($C168,'Клиенты'!$A$6:$C$505,3,FALSE),""))</f>
        <v/>
      </c>
      <c r="G168" s="20">
        <f>IF(OR($A168="",$F168=""),"",WORKDAY($A168+$F168-1,1,Праздники))</f>
        <v/>
      </c>
      <c r="H168" s="9">
        <f>IF($B168="","",SUMIFS(ОплатыСумма,ОплатыДокумент,$B168,ОплатыКлиент,$C168))</f>
        <v/>
      </c>
      <c r="I168" s="9">
        <f>IF($E168="","",$E168-$H168)</f>
        <v/>
      </c>
      <c r="J168" s="19">
        <f>IF(OR($I168="",$G168=""),"",IF($I168&lt;=0,"",MAX(0,ДатаОтчёта-$G168)))</f>
        <v/>
      </c>
      <c r="K168" s="8">
        <f>IF($I168="","",IF($I168&lt;=0,"",IF($G168="","без срока",IF($J168=0,"не просрочено",IF($J168&lt;=30,"0–30",IF($J168&lt;=60,"31–60",IF($J168&lt;=90,"61–90","90+")))))))</f>
        <v/>
      </c>
      <c r="L168" s="8">
        <f>IF($I168="","",IF($I168&lt;0,"переплата",IF($I168=0,"оплачен",IF($J168&gt;0,"просрочен","в срок"))))</f>
        <v/>
      </c>
    </row>
    <row r="169">
      <c r="A169" s="20" t="n"/>
      <c r="B169" s="8" t="n"/>
      <c r="C169" s="8" t="n"/>
      <c r="D169" s="8" t="n"/>
      <c r="E169" s="9" t="n"/>
      <c r="F169" s="19">
        <f>IF($C169="","",IFERROR(VLOOKUP($C169,'Клиенты'!$A$6:$C$505,3,FALSE),""))</f>
        <v/>
      </c>
      <c r="G169" s="20">
        <f>IF(OR($A169="",$F169=""),"",WORKDAY($A169+$F169-1,1,Праздники))</f>
        <v/>
      </c>
      <c r="H169" s="9">
        <f>IF($B169="","",SUMIFS(ОплатыСумма,ОплатыДокумент,$B169,ОплатыКлиент,$C169))</f>
        <v/>
      </c>
      <c r="I169" s="9">
        <f>IF($E169="","",$E169-$H169)</f>
        <v/>
      </c>
      <c r="J169" s="19">
        <f>IF(OR($I169="",$G169=""),"",IF($I169&lt;=0,"",MAX(0,ДатаОтчёта-$G169)))</f>
        <v/>
      </c>
      <c r="K169" s="8">
        <f>IF($I169="","",IF($I169&lt;=0,"",IF($G169="","без срока",IF($J169=0,"не просрочено",IF($J169&lt;=30,"0–30",IF($J169&lt;=60,"31–60",IF($J169&lt;=90,"61–90","90+")))))))</f>
        <v/>
      </c>
      <c r="L169" s="8">
        <f>IF($I169="","",IF($I169&lt;0,"переплата",IF($I169=0,"оплачен",IF($J169&gt;0,"просрочен","в срок"))))</f>
        <v/>
      </c>
    </row>
    <row r="170">
      <c r="A170" s="20" t="n"/>
      <c r="B170" s="8" t="n"/>
      <c r="C170" s="8" t="n"/>
      <c r="D170" s="8" t="n"/>
      <c r="E170" s="9" t="n"/>
      <c r="F170" s="19">
        <f>IF($C170="","",IFERROR(VLOOKUP($C170,'Клиенты'!$A$6:$C$505,3,FALSE),""))</f>
        <v/>
      </c>
      <c r="G170" s="20">
        <f>IF(OR($A170="",$F170=""),"",WORKDAY($A170+$F170-1,1,Праздники))</f>
        <v/>
      </c>
      <c r="H170" s="9">
        <f>IF($B170="","",SUMIFS(ОплатыСумма,ОплатыДокумент,$B170,ОплатыКлиент,$C170))</f>
        <v/>
      </c>
      <c r="I170" s="9">
        <f>IF($E170="","",$E170-$H170)</f>
        <v/>
      </c>
      <c r="J170" s="19">
        <f>IF(OR($I170="",$G170=""),"",IF($I170&lt;=0,"",MAX(0,ДатаОтчёта-$G170)))</f>
        <v/>
      </c>
      <c r="K170" s="8">
        <f>IF($I170="","",IF($I170&lt;=0,"",IF($G170="","без срока",IF($J170=0,"не просрочено",IF($J170&lt;=30,"0–30",IF($J170&lt;=60,"31–60",IF($J170&lt;=90,"61–90","90+")))))))</f>
        <v/>
      </c>
      <c r="L170" s="8">
        <f>IF($I170="","",IF($I170&lt;0,"переплата",IF($I170=0,"оплачен",IF($J170&gt;0,"просрочен","в срок"))))</f>
        <v/>
      </c>
    </row>
    <row r="171">
      <c r="A171" s="20" t="n"/>
      <c r="B171" s="8" t="n"/>
      <c r="C171" s="8" t="n"/>
      <c r="D171" s="8" t="n"/>
      <c r="E171" s="9" t="n"/>
      <c r="F171" s="19">
        <f>IF($C171="","",IFERROR(VLOOKUP($C171,'Клиенты'!$A$6:$C$505,3,FALSE),""))</f>
        <v/>
      </c>
      <c r="G171" s="20">
        <f>IF(OR($A171="",$F171=""),"",WORKDAY($A171+$F171-1,1,Праздники))</f>
        <v/>
      </c>
      <c r="H171" s="9">
        <f>IF($B171="","",SUMIFS(ОплатыСумма,ОплатыДокумент,$B171,ОплатыКлиент,$C171))</f>
        <v/>
      </c>
      <c r="I171" s="9">
        <f>IF($E171="","",$E171-$H171)</f>
        <v/>
      </c>
      <c r="J171" s="19">
        <f>IF(OR($I171="",$G171=""),"",IF($I171&lt;=0,"",MAX(0,ДатаОтчёта-$G171)))</f>
        <v/>
      </c>
      <c r="K171" s="8">
        <f>IF($I171="","",IF($I171&lt;=0,"",IF($G171="","без срока",IF($J171=0,"не просрочено",IF($J171&lt;=30,"0–30",IF($J171&lt;=60,"31–60",IF($J171&lt;=90,"61–90","90+")))))))</f>
        <v/>
      </c>
      <c r="L171" s="8">
        <f>IF($I171="","",IF($I171&lt;0,"переплата",IF($I171=0,"оплачен",IF($J171&gt;0,"просрочен","в срок"))))</f>
        <v/>
      </c>
    </row>
    <row r="172">
      <c r="A172" s="20" t="n"/>
      <c r="B172" s="8" t="n"/>
      <c r="C172" s="8" t="n"/>
      <c r="D172" s="8" t="n"/>
      <c r="E172" s="9" t="n"/>
      <c r="F172" s="19">
        <f>IF($C172="","",IFERROR(VLOOKUP($C172,'Клиенты'!$A$6:$C$505,3,FALSE),""))</f>
        <v/>
      </c>
      <c r="G172" s="20">
        <f>IF(OR($A172="",$F172=""),"",WORKDAY($A172+$F172-1,1,Праздники))</f>
        <v/>
      </c>
      <c r="H172" s="9">
        <f>IF($B172="","",SUMIFS(ОплатыСумма,ОплатыДокумент,$B172,ОплатыКлиент,$C172))</f>
        <v/>
      </c>
      <c r="I172" s="9">
        <f>IF($E172="","",$E172-$H172)</f>
        <v/>
      </c>
      <c r="J172" s="19">
        <f>IF(OR($I172="",$G172=""),"",IF($I172&lt;=0,"",MAX(0,ДатаОтчёта-$G172)))</f>
        <v/>
      </c>
      <c r="K172" s="8">
        <f>IF($I172="","",IF($I172&lt;=0,"",IF($G172="","без срока",IF($J172=0,"не просрочено",IF($J172&lt;=30,"0–30",IF($J172&lt;=60,"31–60",IF($J172&lt;=90,"61–90","90+")))))))</f>
        <v/>
      </c>
      <c r="L172" s="8">
        <f>IF($I172="","",IF($I172&lt;0,"переплата",IF($I172=0,"оплачен",IF($J172&gt;0,"просрочен","в срок"))))</f>
        <v/>
      </c>
    </row>
    <row r="173">
      <c r="A173" s="20" t="n"/>
      <c r="B173" s="8" t="n"/>
      <c r="C173" s="8" t="n"/>
      <c r="D173" s="8" t="n"/>
      <c r="E173" s="9" t="n"/>
      <c r="F173" s="19">
        <f>IF($C173="","",IFERROR(VLOOKUP($C173,'Клиенты'!$A$6:$C$505,3,FALSE),""))</f>
        <v/>
      </c>
      <c r="G173" s="20">
        <f>IF(OR($A173="",$F173=""),"",WORKDAY($A173+$F173-1,1,Праздники))</f>
        <v/>
      </c>
      <c r="H173" s="9">
        <f>IF($B173="","",SUMIFS(ОплатыСумма,ОплатыДокумент,$B173,ОплатыКлиент,$C173))</f>
        <v/>
      </c>
      <c r="I173" s="9">
        <f>IF($E173="","",$E173-$H173)</f>
        <v/>
      </c>
      <c r="J173" s="19">
        <f>IF(OR($I173="",$G173=""),"",IF($I173&lt;=0,"",MAX(0,ДатаОтчёта-$G173)))</f>
        <v/>
      </c>
      <c r="K173" s="8">
        <f>IF($I173="","",IF($I173&lt;=0,"",IF($G173="","без срока",IF($J173=0,"не просрочено",IF($J173&lt;=30,"0–30",IF($J173&lt;=60,"31–60",IF($J173&lt;=90,"61–90","90+")))))))</f>
        <v/>
      </c>
      <c r="L173" s="8">
        <f>IF($I173="","",IF($I173&lt;0,"переплата",IF($I173=0,"оплачен",IF($J173&gt;0,"просрочен","в срок"))))</f>
        <v/>
      </c>
    </row>
    <row r="174">
      <c r="A174" s="20" t="n"/>
      <c r="B174" s="8" t="n"/>
      <c r="C174" s="8" t="n"/>
      <c r="D174" s="8" t="n"/>
      <c r="E174" s="9" t="n"/>
      <c r="F174" s="19">
        <f>IF($C174="","",IFERROR(VLOOKUP($C174,'Клиенты'!$A$6:$C$505,3,FALSE),""))</f>
        <v/>
      </c>
      <c r="G174" s="20">
        <f>IF(OR($A174="",$F174=""),"",WORKDAY($A174+$F174-1,1,Праздники))</f>
        <v/>
      </c>
      <c r="H174" s="9">
        <f>IF($B174="","",SUMIFS(ОплатыСумма,ОплатыДокумент,$B174,ОплатыКлиент,$C174))</f>
        <v/>
      </c>
      <c r="I174" s="9">
        <f>IF($E174="","",$E174-$H174)</f>
        <v/>
      </c>
      <c r="J174" s="19">
        <f>IF(OR($I174="",$G174=""),"",IF($I174&lt;=0,"",MAX(0,ДатаОтчёта-$G174)))</f>
        <v/>
      </c>
      <c r="K174" s="8">
        <f>IF($I174="","",IF($I174&lt;=0,"",IF($G174="","без срока",IF($J174=0,"не просрочено",IF($J174&lt;=30,"0–30",IF($J174&lt;=60,"31–60",IF($J174&lt;=90,"61–90","90+")))))))</f>
        <v/>
      </c>
      <c r="L174" s="8">
        <f>IF($I174="","",IF($I174&lt;0,"переплата",IF($I174=0,"оплачен",IF($J174&gt;0,"просрочен","в срок"))))</f>
        <v/>
      </c>
    </row>
    <row r="175">
      <c r="A175" s="20" t="n"/>
      <c r="B175" s="8" t="n"/>
      <c r="C175" s="8" t="n"/>
      <c r="D175" s="8" t="n"/>
      <c r="E175" s="9" t="n"/>
      <c r="F175" s="19">
        <f>IF($C175="","",IFERROR(VLOOKUP($C175,'Клиенты'!$A$6:$C$505,3,FALSE),""))</f>
        <v/>
      </c>
      <c r="G175" s="20">
        <f>IF(OR($A175="",$F175=""),"",WORKDAY($A175+$F175-1,1,Праздники))</f>
        <v/>
      </c>
      <c r="H175" s="9">
        <f>IF($B175="","",SUMIFS(ОплатыСумма,ОплатыДокумент,$B175,ОплатыКлиент,$C175))</f>
        <v/>
      </c>
      <c r="I175" s="9">
        <f>IF($E175="","",$E175-$H175)</f>
        <v/>
      </c>
      <c r="J175" s="19">
        <f>IF(OR($I175="",$G175=""),"",IF($I175&lt;=0,"",MAX(0,ДатаОтчёта-$G175)))</f>
        <v/>
      </c>
      <c r="K175" s="8">
        <f>IF($I175="","",IF($I175&lt;=0,"",IF($G175="","без срока",IF($J175=0,"не просрочено",IF($J175&lt;=30,"0–30",IF($J175&lt;=60,"31–60",IF($J175&lt;=90,"61–90","90+")))))))</f>
        <v/>
      </c>
      <c r="L175" s="8">
        <f>IF($I175="","",IF($I175&lt;0,"переплата",IF($I175=0,"оплачен",IF($J175&gt;0,"просрочен","в срок"))))</f>
        <v/>
      </c>
    </row>
    <row r="176">
      <c r="A176" s="20" t="n"/>
      <c r="B176" s="8" t="n"/>
      <c r="C176" s="8" t="n"/>
      <c r="D176" s="8" t="n"/>
      <c r="E176" s="9" t="n"/>
      <c r="F176" s="19">
        <f>IF($C176="","",IFERROR(VLOOKUP($C176,'Клиенты'!$A$6:$C$505,3,FALSE),""))</f>
        <v/>
      </c>
      <c r="G176" s="20">
        <f>IF(OR($A176="",$F176=""),"",WORKDAY($A176+$F176-1,1,Праздники))</f>
        <v/>
      </c>
      <c r="H176" s="9">
        <f>IF($B176="","",SUMIFS(ОплатыСумма,ОплатыДокумент,$B176,ОплатыКлиент,$C176))</f>
        <v/>
      </c>
      <c r="I176" s="9">
        <f>IF($E176="","",$E176-$H176)</f>
        <v/>
      </c>
      <c r="J176" s="19">
        <f>IF(OR($I176="",$G176=""),"",IF($I176&lt;=0,"",MAX(0,ДатаОтчёта-$G176)))</f>
        <v/>
      </c>
      <c r="K176" s="8">
        <f>IF($I176="","",IF($I176&lt;=0,"",IF($G176="","без срока",IF($J176=0,"не просрочено",IF($J176&lt;=30,"0–30",IF($J176&lt;=60,"31–60",IF($J176&lt;=90,"61–90","90+")))))))</f>
        <v/>
      </c>
      <c r="L176" s="8">
        <f>IF($I176="","",IF($I176&lt;0,"переплата",IF($I176=0,"оплачен",IF($J176&gt;0,"просрочен","в срок"))))</f>
        <v/>
      </c>
    </row>
    <row r="177">
      <c r="A177" s="20" t="n"/>
      <c r="B177" s="8" t="n"/>
      <c r="C177" s="8" t="n"/>
      <c r="D177" s="8" t="n"/>
      <c r="E177" s="9" t="n"/>
      <c r="F177" s="19">
        <f>IF($C177="","",IFERROR(VLOOKUP($C177,'Клиенты'!$A$6:$C$505,3,FALSE),""))</f>
        <v/>
      </c>
      <c r="G177" s="20">
        <f>IF(OR($A177="",$F177=""),"",WORKDAY($A177+$F177-1,1,Праздники))</f>
        <v/>
      </c>
      <c r="H177" s="9">
        <f>IF($B177="","",SUMIFS(ОплатыСумма,ОплатыДокумент,$B177,ОплатыКлиент,$C177))</f>
        <v/>
      </c>
      <c r="I177" s="9">
        <f>IF($E177="","",$E177-$H177)</f>
        <v/>
      </c>
      <c r="J177" s="19">
        <f>IF(OR($I177="",$G177=""),"",IF($I177&lt;=0,"",MAX(0,ДатаОтчёта-$G177)))</f>
        <v/>
      </c>
      <c r="K177" s="8">
        <f>IF($I177="","",IF($I177&lt;=0,"",IF($G177="","без срока",IF($J177=0,"не просрочено",IF($J177&lt;=30,"0–30",IF($J177&lt;=60,"31–60",IF($J177&lt;=90,"61–90","90+")))))))</f>
        <v/>
      </c>
      <c r="L177" s="8">
        <f>IF($I177="","",IF($I177&lt;0,"переплата",IF($I177=0,"оплачен",IF($J177&gt;0,"просрочен","в срок"))))</f>
        <v/>
      </c>
    </row>
    <row r="178">
      <c r="A178" s="20" t="n"/>
      <c r="B178" s="8" t="n"/>
      <c r="C178" s="8" t="n"/>
      <c r="D178" s="8" t="n"/>
      <c r="E178" s="9" t="n"/>
      <c r="F178" s="19">
        <f>IF($C178="","",IFERROR(VLOOKUP($C178,'Клиенты'!$A$6:$C$505,3,FALSE),""))</f>
        <v/>
      </c>
      <c r="G178" s="20">
        <f>IF(OR($A178="",$F178=""),"",WORKDAY($A178+$F178-1,1,Праздники))</f>
        <v/>
      </c>
      <c r="H178" s="9">
        <f>IF($B178="","",SUMIFS(ОплатыСумма,ОплатыДокумент,$B178,ОплатыКлиент,$C178))</f>
        <v/>
      </c>
      <c r="I178" s="9">
        <f>IF($E178="","",$E178-$H178)</f>
        <v/>
      </c>
      <c r="J178" s="19">
        <f>IF(OR($I178="",$G178=""),"",IF($I178&lt;=0,"",MAX(0,ДатаОтчёта-$G178)))</f>
        <v/>
      </c>
      <c r="K178" s="8">
        <f>IF($I178="","",IF($I178&lt;=0,"",IF($G178="","без срока",IF($J178=0,"не просрочено",IF($J178&lt;=30,"0–30",IF($J178&lt;=60,"31–60",IF($J178&lt;=90,"61–90","90+")))))))</f>
        <v/>
      </c>
      <c r="L178" s="8">
        <f>IF($I178="","",IF($I178&lt;0,"переплата",IF($I178=0,"оплачен",IF($J178&gt;0,"просрочен","в срок"))))</f>
        <v/>
      </c>
    </row>
    <row r="179">
      <c r="A179" s="20" t="n"/>
      <c r="B179" s="8" t="n"/>
      <c r="C179" s="8" t="n"/>
      <c r="D179" s="8" t="n"/>
      <c r="E179" s="9" t="n"/>
      <c r="F179" s="19">
        <f>IF($C179="","",IFERROR(VLOOKUP($C179,'Клиенты'!$A$6:$C$505,3,FALSE),""))</f>
        <v/>
      </c>
      <c r="G179" s="20">
        <f>IF(OR($A179="",$F179=""),"",WORKDAY($A179+$F179-1,1,Праздники))</f>
        <v/>
      </c>
      <c r="H179" s="9">
        <f>IF($B179="","",SUMIFS(ОплатыСумма,ОплатыДокумент,$B179,ОплатыКлиент,$C179))</f>
        <v/>
      </c>
      <c r="I179" s="9">
        <f>IF($E179="","",$E179-$H179)</f>
        <v/>
      </c>
      <c r="J179" s="19">
        <f>IF(OR($I179="",$G179=""),"",IF($I179&lt;=0,"",MAX(0,ДатаОтчёта-$G179)))</f>
        <v/>
      </c>
      <c r="K179" s="8">
        <f>IF($I179="","",IF($I179&lt;=0,"",IF($G179="","без срока",IF($J179=0,"не просрочено",IF($J179&lt;=30,"0–30",IF($J179&lt;=60,"31–60",IF($J179&lt;=90,"61–90","90+")))))))</f>
        <v/>
      </c>
      <c r="L179" s="8">
        <f>IF($I179="","",IF($I179&lt;0,"переплата",IF($I179=0,"оплачен",IF($J179&gt;0,"просрочен","в срок"))))</f>
        <v/>
      </c>
    </row>
    <row r="180">
      <c r="A180" s="20" t="n"/>
      <c r="B180" s="8" t="n"/>
      <c r="C180" s="8" t="n"/>
      <c r="D180" s="8" t="n"/>
      <c r="E180" s="9" t="n"/>
      <c r="F180" s="19">
        <f>IF($C180="","",IFERROR(VLOOKUP($C180,'Клиенты'!$A$6:$C$505,3,FALSE),""))</f>
        <v/>
      </c>
      <c r="G180" s="20">
        <f>IF(OR($A180="",$F180=""),"",WORKDAY($A180+$F180-1,1,Праздники))</f>
        <v/>
      </c>
      <c r="H180" s="9">
        <f>IF($B180="","",SUMIFS(ОплатыСумма,ОплатыДокумент,$B180,ОплатыКлиент,$C180))</f>
        <v/>
      </c>
      <c r="I180" s="9">
        <f>IF($E180="","",$E180-$H180)</f>
        <v/>
      </c>
      <c r="J180" s="19">
        <f>IF(OR($I180="",$G180=""),"",IF($I180&lt;=0,"",MAX(0,ДатаОтчёта-$G180)))</f>
        <v/>
      </c>
      <c r="K180" s="8">
        <f>IF($I180="","",IF($I180&lt;=0,"",IF($G180="","без срока",IF($J180=0,"не просрочено",IF($J180&lt;=30,"0–30",IF($J180&lt;=60,"31–60",IF($J180&lt;=90,"61–90","90+")))))))</f>
        <v/>
      </c>
      <c r="L180" s="8">
        <f>IF($I180="","",IF($I180&lt;0,"переплата",IF($I180=0,"оплачен",IF($J180&gt;0,"просрочен","в срок"))))</f>
        <v/>
      </c>
    </row>
    <row r="181">
      <c r="A181" s="20" t="n"/>
      <c r="B181" s="8" t="n"/>
      <c r="C181" s="8" t="n"/>
      <c r="D181" s="8" t="n"/>
      <c r="E181" s="9" t="n"/>
      <c r="F181" s="19">
        <f>IF($C181="","",IFERROR(VLOOKUP($C181,'Клиенты'!$A$6:$C$505,3,FALSE),""))</f>
        <v/>
      </c>
      <c r="G181" s="20">
        <f>IF(OR($A181="",$F181=""),"",WORKDAY($A181+$F181-1,1,Праздники))</f>
        <v/>
      </c>
      <c r="H181" s="9">
        <f>IF($B181="","",SUMIFS(ОплатыСумма,ОплатыДокумент,$B181,ОплатыКлиент,$C181))</f>
        <v/>
      </c>
      <c r="I181" s="9">
        <f>IF($E181="","",$E181-$H181)</f>
        <v/>
      </c>
      <c r="J181" s="19">
        <f>IF(OR($I181="",$G181=""),"",IF($I181&lt;=0,"",MAX(0,ДатаОтчёта-$G181)))</f>
        <v/>
      </c>
      <c r="K181" s="8">
        <f>IF($I181="","",IF($I181&lt;=0,"",IF($G181="","без срока",IF($J181=0,"не просрочено",IF($J181&lt;=30,"0–30",IF($J181&lt;=60,"31–60",IF($J181&lt;=90,"61–90","90+")))))))</f>
        <v/>
      </c>
      <c r="L181" s="8">
        <f>IF($I181="","",IF($I181&lt;0,"переплата",IF($I181=0,"оплачен",IF($J181&gt;0,"просрочен","в срок"))))</f>
        <v/>
      </c>
    </row>
    <row r="182">
      <c r="A182" s="20" t="n"/>
      <c r="B182" s="8" t="n"/>
      <c r="C182" s="8" t="n"/>
      <c r="D182" s="8" t="n"/>
      <c r="E182" s="9" t="n"/>
      <c r="F182" s="19">
        <f>IF($C182="","",IFERROR(VLOOKUP($C182,'Клиенты'!$A$6:$C$505,3,FALSE),""))</f>
        <v/>
      </c>
      <c r="G182" s="20">
        <f>IF(OR($A182="",$F182=""),"",WORKDAY($A182+$F182-1,1,Праздники))</f>
        <v/>
      </c>
      <c r="H182" s="9">
        <f>IF($B182="","",SUMIFS(ОплатыСумма,ОплатыДокумент,$B182,ОплатыКлиент,$C182))</f>
        <v/>
      </c>
      <c r="I182" s="9">
        <f>IF($E182="","",$E182-$H182)</f>
        <v/>
      </c>
      <c r="J182" s="19">
        <f>IF(OR($I182="",$G182=""),"",IF($I182&lt;=0,"",MAX(0,ДатаОтчёта-$G182)))</f>
        <v/>
      </c>
      <c r="K182" s="8">
        <f>IF($I182="","",IF($I182&lt;=0,"",IF($G182="","без срока",IF($J182=0,"не просрочено",IF($J182&lt;=30,"0–30",IF($J182&lt;=60,"31–60",IF($J182&lt;=90,"61–90","90+")))))))</f>
        <v/>
      </c>
      <c r="L182" s="8">
        <f>IF($I182="","",IF($I182&lt;0,"переплата",IF($I182=0,"оплачен",IF($J182&gt;0,"просрочен","в срок"))))</f>
        <v/>
      </c>
    </row>
    <row r="183">
      <c r="A183" s="20" t="n"/>
      <c r="B183" s="8" t="n"/>
      <c r="C183" s="8" t="n"/>
      <c r="D183" s="8" t="n"/>
      <c r="E183" s="9" t="n"/>
      <c r="F183" s="19">
        <f>IF($C183="","",IFERROR(VLOOKUP($C183,'Клиенты'!$A$6:$C$505,3,FALSE),""))</f>
        <v/>
      </c>
      <c r="G183" s="20">
        <f>IF(OR($A183="",$F183=""),"",WORKDAY($A183+$F183-1,1,Праздники))</f>
        <v/>
      </c>
      <c r="H183" s="9">
        <f>IF($B183="","",SUMIFS(ОплатыСумма,ОплатыДокумент,$B183,ОплатыКлиент,$C183))</f>
        <v/>
      </c>
      <c r="I183" s="9">
        <f>IF($E183="","",$E183-$H183)</f>
        <v/>
      </c>
      <c r="J183" s="19">
        <f>IF(OR($I183="",$G183=""),"",IF($I183&lt;=0,"",MAX(0,ДатаОтчёта-$G183)))</f>
        <v/>
      </c>
      <c r="K183" s="8">
        <f>IF($I183="","",IF($I183&lt;=0,"",IF($G183="","без срока",IF($J183=0,"не просрочено",IF($J183&lt;=30,"0–30",IF($J183&lt;=60,"31–60",IF($J183&lt;=90,"61–90","90+")))))))</f>
        <v/>
      </c>
      <c r="L183" s="8">
        <f>IF($I183="","",IF($I183&lt;0,"переплата",IF($I183=0,"оплачен",IF($J183&gt;0,"просрочен","в срок"))))</f>
        <v/>
      </c>
    </row>
    <row r="184">
      <c r="A184" s="20" t="n"/>
      <c r="B184" s="8" t="n"/>
      <c r="C184" s="8" t="n"/>
      <c r="D184" s="8" t="n"/>
      <c r="E184" s="9" t="n"/>
      <c r="F184" s="19">
        <f>IF($C184="","",IFERROR(VLOOKUP($C184,'Клиенты'!$A$6:$C$505,3,FALSE),""))</f>
        <v/>
      </c>
      <c r="G184" s="20">
        <f>IF(OR($A184="",$F184=""),"",WORKDAY($A184+$F184-1,1,Праздники))</f>
        <v/>
      </c>
      <c r="H184" s="9">
        <f>IF($B184="","",SUMIFS(ОплатыСумма,ОплатыДокумент,$B184,ОплатыКлиент,$C184))</f>
        <v/>
      </c>
      <c r="I184" s="9">
        <f>IF($E184="","",$E184-$H184)</f>
        <v/>
      </c>
      <c r="J184" s="19">
        <f>IF(OR($I184="",$G184=""),"",IF($I184&lt;=0,"",MAX(0,ДатаОтчёта-$G184)))</f>
        <v/>
      </c>
      <c r="K184" s="8">
        <f>IF($I184="","",IF($I184&lt;=0,"",IF($G184="","без срока",IF($J184=0,"не просрочено",IF($J184&lt;=30,"0–30",IF($J184&lt;=60,"31–60",IF($J184&lt;=90,"61–90","90+")))))))</f>
        <v/>
      </c>
      <c r="L184" s="8">
        <f>IF($I184="","",IF($I184&lt;0,"переплата",IF($I184=0,"оплачен",IF($J184&gt;0,"просрочен","в срок"))))</f>
        <v/>
      </c>
    </row>
    <row r="185">
      <c r="A185" s="20" t="n"/>
      <c r="B185" s="8" t="n"/>
      <c r="C185" s="8" t="n"/>
      <c r="D185" s="8" t="n"/>
      <c r="E185" s="9" t="n"/>
      <c r="F185" s="19">
        <f>IF($C185="","",IFERROR(VLOOKUP($C185,'Клиенты'!$A$6:$C$505,3,FALSE),""))</f>
        <v/>
      </c>
      <c r="G185" s="20">
        <f>IF(OR($A185="",$F185=""),"",WORKDAY($A185+$F185-1,1,Праздники))</f>
        <v/>
      </c>
      <c r="H185" s="9">
        <f>IF($B185="","",SUMIFS(ОплатыСумма,ОплатыДокумент,$B185,ОплатыКлиент,$C185))</f>
        <v/>
      </c>
      <c r="I185" s="9">
        <f>IF($E185="","",$E185-$H185)</f>
        <v/>
      </c>
      <c r="J185" s="19">
        <f>IF(OR($I185="",$G185=""),"",IF($I185&lt;=0,"",MAX(0,ДатаОтчёта-$G185)))</f>
        <v/>
      </c>
      <c r="K185" s="8">
        <f>IF($I185="","",IF($I185&lt;=0,"",IF($G185="","без срока",IF($J185=0,"не просрочено",IF($J185&lt;=30,"0–30",IF($J185&lt;=60,"31–60",IF($J185&lt;=90,"61–90","90+")))))))</f>
        <v/>
      </c>
      <c r="L185" s="8">
        <f>IF($I185="","",IF($I185&lt;0,"переплата",IF($I185=0,"оплачен",IF($J185&gt;0,"просрочен","в срок"))))</f>
        <v/>
      </c>
    </row>
    <row r="186">
      <c r="A186" s="20" t="n"/>
      <c r="B186" s="8" t="n"/>
      <c r="C186" s="8" t="n"/>
      <c r="D186" s="8" t="n"/>
      <c r="E186" s="9" t="n"/>
      <c r="F186" s="19">
        <f>IF($C186="","",IFERROR(VLOOKUP($C186,'Клиенты'!$A$6:$C$505,3,FALSE),""))</f>
        <v/>
      </c>
      <c r="G186" s="20">
        <f>IF(OR($A186="",$F186=""),"",WORKDAY($A186+$F186-1,1,Праздники))</f>
        <v/>
      </c>
      <c r="H186" s="9">
        <f>IF($B186="","",SUMIFS(ОплатыСумма,ОплатыДокумент,$B186,ОплатыКлиент,$C186))</f>
        <v/>
      </c>
      <c r="I186" s="9">
        <f>IF($E186="","",$E186-$H186)</f>
        <v/>
      </c>
      <c r="J186" s="19">
        <f>IF(OR($I186="",$G186=""),"",IF($I186&lt;=0,"",MAX(0,ДатаОтчёта-$G186)))</f>
        <v/>
      </c>
      <c r="K186" s="8">
        <f>IF($I186="","",IF($I186&lt;=0,"",IF($G186="","без срока",IF($J186=0,"не просрочено",IF($J186&lt;=30,"0–30",IF($J186&lt;=60,"31–60",IF($J186&lt;=90,"61–90","90+")))))))</f>
        <v/>
      </c>
      <c r="L186" s="8">
        <f>IF($I186="","",IF($I186&lt;0,"переплата",IF($I186=0,"оплачен",IF($J186&gt;0,"просрочен","в срок"))))</f>
        <v/>
      </c>
    </row>
    <row r="187">
      <c r="A187" s="20" t="n"/>
      <c r="B187" s="8" t="n"/>
      <c r="C187" s="8" t="n"/>
      <c r="D187" s="8" t="n"/>
      <c r="E187" s="9" t="n"/>
      <c r="F187" s="19">
        <f>IF($C187="","",IFERROR(VLOOKUP($C187,'Клиенты'!$A$6:$C$505,3,FALSE),""))</f>
        <v/>
      </c>
      <c r="G187" s="20">
        <f>IF(OR($A187="",$F187=""),"",WORKDAY($A187+$F187-1,1,Праздники))</f>
        <v/>
      </c>
      <c r="H187" s="9">
        <f>IF($B187="","",SUMIFS(ОплатыСумма,ОплатыДокумент,$B187,ОплатыКлиент,$C187))</f>
        <v/>
      </c>
      <c r="I187" s="9">
        <f>IF($E187="","",$E187-$H187)</f>
        <v/>
      </c>
      <c r="J187" s="19">
        <f>IF(OR($I187="",$G187=""),"",IF($I187&lt;=0,"",MAX(0,ДатаОтчёта-$G187)))</f>
        <v/>
      </c>
      <c r="K187" s="8">
        <f>IF($I187="","",IF($I187&lt;=0,"",IF($G187="","без срока",IF($J187=0,"не просрочено",IF($J187&lt;=30,"0–30",IF($J187&lt;=60,"31–60",IF($J187&lt;=90,"61–90","90+")))))))</f>
        <v/>
      </c>
      <c r="L187" s="8">
        <f>IF($I187="","",IF($I187&lt;0,"переплата",IF($I187=0,"оплачен",IF($J187&gt;0,"просрочен","в срок"))))</f>
        <v/>
      </c>
    </row>
    <row r="188">
      <c r="A188" s="20" t="n"/>
      <c r="B188" s="8" t="n"/>
      <c r="C188" s="8" t="n"/>
      <c r="D188" s="8" t="n"/>
      <c r="E188" s="9" t="n"/>
      <c r="F188" s="19">
        <f>IF($C188="","",IFERROR(VLOOKUP($C188,'Клиенты'!$A$6:$C$505,3,FALSE),""))</f>
        <v/>
      </c>
      <c r="G188" s="20">
        <f>IF(OR($A188="",$F188=""),"",WORKDAY($A188+$F188-1,1,Праздники))</f>
        <v/>
      </c>
      <c r="H188" s="9">
        <f>IF($B188="","",SUMIFS(ОплатыСумма,ОплатыДокумент,$B188,ОплатыКлиент,$C188))</f>
        <v/>
      </c>
      <c r="I188" s="9">
        <f>IF($E188="","",$E188-$H188)</f>
        <v/>
      </c>
      <c r="J188" s="19">
        <f>IF(OR($I188="",$G188=""),"",IF($I188&lt;=0,"",MAX(0,ДатаОтчёта-$G188)))</f>
        <v/>
      </c>
      <c r="K188" s="8">
        <f>IF($I188="","",IF($I188&lt;=0,"",IF($G188="","без срока",IF($J188=0,"не просрочено",IF($J188&lt;=30,"0–30",IF($J188&lt;=60,"31–60",IF($J188&lt;=90,"61–90","90+")))))))</f>
        <v/>
      </c>
      <c r="L188" s="8">
        <f>IF($I188="","",IF($I188&lt;0,"переплата",IF($I188=0,"оплачен",IF($J188&gt;0,"просрочен","в срок"))))</f>
        <v/>
      </c>
    </row>
    <row r="189">
      <c r="A189" s="20" t="n"/>
      <c r="B189" s="8" t="n"/>
      <c r="C189" s="8" t="n"/>
      <c r="D189" s="8" t="n"/>
      <c r="E189" s="9" t="n"/>
      <c r="F189" s="19">
        <f>IF($C189="","",IFERROR(VLOOKUP($C189,'Клиенты'!$A$6:$C$505,3,FALSE),""))</f>
        <v/>
      </c>
      <c r="G189" s="20">
        <f>IF(OR($A189="",$F189=""),"",WORKDAY($A189+$F189-1,1,Праздники))</f>
        <v/>
      </c>
      <c r="H189" s="9">
        <f>IF($B189="","",SUMIFS(ОплатыСумма,ОплатыДокумент,$B189,ОплатыКлиент,$C189))</f>
        <v/>
      </c>
      <c r="I189" s="9">
        <f>IF($E189="","",$E189-$H189)</f>
        <v/>
      </c>
      <c r="J189" s="19">
        <f>IF(OR($I189="",$G189=""),"",IF($I189&lt;=0,"",MAX(0,ДатаОтчёта-$G189)))</f>
        <v/>
      </c>
      <c r="K189" s="8">
        <f>IF($I189="","",IF($I189&lt;=0,"",IF($G189="","без срока",IF($J189=0,"не просрочено",IF($J189&lt;=30,"0–30",IF($J189&lt;=60,"31–60",IF($J189&lt;=90,"61–90","90+")))))))</f>
        <v/>
      </c>
      <c r="L189" s="8">
        <f>IF($I189="","",IF($I189&lt;0,"переплата",IF($I189=0,"оплачен",IF($J189&gt;0,"просрочен","в срок"))))</f>
        <v/>
      </c>
    </row>
    <row r="190">
      <c r="A190" s="20" t="n"/>
      <c r="B190" s="8" t="n"/>
      <c r="C190" s="8" t="n"/>
      <c r="D190" s="8" t="n"/>
      <c r="E190" s="9" t="n"/>
      <c r="F190" s="19">
        <f>IF($C190="","",IFERROR(VLOOKUP($C190,'Клиенты'!$A$6:$C$505,3,FALSE),""))</f>
        <v/>
      </c>
      <c r="G190" s="20">
        <f>IF(OR($A190="",$F190=""),"",WORKDAY($A190+$F190-1,1,Праздники))</f>
        <v/>
      </c>
      <c r="H190" s="9">
        <f>IF($B190="","",SUMIFS(ОплатыСумма,ОплатыДокумент,$B190,ОплатыКлиент,$C190))</f>
        <v/>
      </c>
      <c r="I190" s="9">
        <f>IF($E190="","",$E190-$H190)</f>
        <v/>
      </c>
      <c r="J190" s="19">
        <f>IF(OR($I190="",$G190=""),"",IF($I190&lt;=0,"",MAX(0,ДатаОтчёта-$G190)))</f>
        <v/>
      </c>
      <c r="K190" s="8">
        <f>IF($I190="","",IF($I190&lt;=0,"",IF($G190="","без срока",IF($J190=0,"не просрочено",IF($J190&lt;=30,"0–30",IF($J190&lt;=60,"31–60",IF($J190&lt;=90,"61–90","90+")))))))</f>
        <v/>
      </c>
      <c r="L190" s="8">
        <f>IF($I190="","",IF($I190&lt;0,"переплата",IF($I190=0,"оплачен",IF($J190&gt;0,"просрочен","в срок"))))</f>
        <v/>
      </c>
    </row>
    <row r="191">
      <c r="A191" s="20" t="n"/>
      <c r="B191" s="8" t="n"/>
      <c r="C191" s="8" t="n"/>
      <c r="D191" s="8" t="n"/>
      <c r="E191" s="9" t="n"/>
      <c r="F191" s="19">
        <f>IF($C191="","",IFERROR(VLOOKUP($C191,'Клиенты'!$A$6:$C$505,3,FALSE),""))</f>
        <v/>
      </c>
      <c r="G191" s="20">
        <f>IF(OR($A191="",$F191=""),"",WORKDAY($A191+$F191-1,1,Праздники))</f>
        <v/>
      </c>
      <c r="H191" s="9">
        <f>IF($B191="","",SUMIFS(ОплатыСумма,ОплатыДокумент,$B191,ОплатыКлиент,$C191))</f>
        <v/>
      </c>
      <c r="I191" s="9">
        <f>IF($E191="","",$E191-$H191)</f>
        <v/>
      </c>
      <c r="J191" s="19">
        <f>IF(OR($I191="",$G191=""),"",IF($I191&lt;=0,"",MAX(0,ДатаОтчёта-$G191)))</f>
        <v/>
      </c>
      <c r="K191" s="8">
        <f>IF($I191="","",IF($I191&lt;=0,"",IF($G191="","без срока",IF($J191=0,"не просрочено",IF($J191&lt;=30,"0–30",IF($J191&lt;=60,"31–60",IF($J191&lt;=90,"61–90","90+")))))))</f>
        <v/>
      </c>
      <c r="L191" s="8">
        <f>IF($I191="","",IF($I191&lt;0,"переплата",IF($I191=0,"оплачен",IF($J191&gt;0,"просрочен","в срок"))))</f>
        <v/>
      </c>
    </row>
    <row r="192">
      <c r="A192" s="20" t="n"/>
      <c r="B192" s="8" t="n"/>
      <c r="C192" s="8" t="n"/>
      <c r="D192" s="8" t="n"/>
      <c r="E192" s="9" t="n"/>
      <c r="F192" s="19">
        <f>IF($C192="","",IFERROR(VLOOKUP($C192,'Клиенты'!$A$6:$C$505,3,FALSE),""))</f>
        <v/>
      </c>
      <c r="G192" s="20">
        <f>IF(OR($A192="",$F192=""),"",WORKDAY($A192+$F192-1,1,Праздники))</f>
        <v/>
      </c>
      <c r="H192" s="9">
        <f>IF($B192="","",SUMIFS(ОплатыСумма,ОплатыДокумент,$B192,ОплатыКлиент,$C192))</f>
        <v/>
      </c>
      <c r="I192" s="9">
        <f>IF($E192="","",$E192-$H192)</f>
        <v/>
      </c>
      <c r="J192" s="19">
        <f>IF(OR($I192="",$G192=""),"",IF($I192&lt;=0,"",MAX(0,ДатаОтчёта-$G192)))</f>
        <v/>
      </c>
      <c r="K192" s="8">
        <f>IF($I192="","",IF($I192&lt;=0,"",IF($G192="","без срока",IF($J192=0,"не просрочено",IF($J192&lt;=30,"0–30",IF($J192&lt;=60,"31–60",IF($J192&lt;=90,"61–90","90+")))))))</f>
        <v/>
      </c>
      <c r="L192" s="8">
        <f>IF($I192="","",IF($I192&lt;0,"переплата",IF($I192=0,"оплачен",IF($J192&gt;0,"просрочен","в срок"))))</f>
        <v/>
      </c>
    </row>
    <row r="193">
      <c r="A193" s="20" t="n"/>
      <c r="B193" s="8" t="n"/>
      <c r="C193" s="8" t="n"/>
      <c r="D193" s="8" t="n"/>
      <c r="E193" s="9" t="n"/>
      <c r="F193" s="19">
        <f>IF($C193="","",IFERROR(VLOOKUP($C193,'Клиенты'!$A$6:$C$505,3,FALSE),""))</f>
        <v/>
      </c>
      <c r="G193" s="20">
        <f>IF(OR($A193="",$F193=""),"",WORKDAY($A193+$F193-1,1,Праздники))</f>
        <v/>
      </c>
      <c r="H193" s="9">
        <f>IF($B193="","",SUMIFS(ОплатыСумма,ОплатыДокумент,$B193,ОплатыКлиент,$C193))</f>
        <v/>
      </c>
      <c r="I193" s="9">
        <f>IF($E193="","",$E193-$H193)</f>
        <v/>
      </c>
      <c r="J193" s="19">
        <f>IF(OR($I193="",$G193=""),"",IF($I193&lt;=0,"",MAX(0,ДатаОтчёта-$G193)))</f>
        <v/>
      </c>
      <c r="K193" s="8">
        <f>IF($I193="","",IF($I193&lt;=0,"",IF($G193="","без срока",IF($J193=0,"не просрочено",IF($J193&lt;=30,"0–30",IF($J193&lt;=60,"31–60",IF($J193&lt;=90,"61–90","90+")))))))</f>
        <v/>
      </c>
      <c r="L193" s="8">
        <f>IF($I193="","",IF($I193&lt;0,"переплата",IF($I193=0,"оплачен",IF($J193&gt;0,"просрочен","в срок"))))</f>
        <v/>
      </c>
    </row>
    <row r="194">
      <c r="A194" s="20" t="n"/>
      <c r="B194" s="8" t="n"/>
      <c r="C194" s="8" t="n"/>
      <c r="D194" s="8" t="n"/>
      <c r="E194" s="9" t="n"/>
      <c r="F194" s="19">
        <f>IF($C194="","",IFERROR(VLOOKUP($C194,'Клиенты'!$A$6:$C$505,3,FALSE),""))</f>
        <v/>
      </c>
      <c r="G194" s="20">
        <f>IF(OR($A194="",$F194=""),"",WORKDAY($A194+$F194-1,1,Праздники))</f>
        <v/>
      </c>
      <c r="H194" s="9">
        <f>IF($B194="","",SUMIFS(ОплатыСумма,ОплатыДокумент,$B194,ОплатыКлиент,$C194))</f>
        <v/>
      </c>
      <c r="I194" s="9">
        <f>IF($E194="","",$E194-$H194)</f>
        <v/>
      </c>
      <c r="J194" s="19">
        <f>IF(OR($I194="",$G194=""),"",IF($I194&lt;=0,"",MAX(0,ДатаОтчёта-$G194)))</f>
        <v/>
      </c>
      <c r="K194" s="8">
        <f>IF($I194="","",IF($I194&lt;=0,"",IF($G194="","без срока",IF($J194=0,"не просрочено",IF($J194&lt;=30,"0–30",IF($J194&lt;=60,"31–60",IF($J194&lt;=90,"61–90","90+")))))))</f>
        <v/>
      </c>
      <c r="L194" s="8">
        <f>IF($I194="","",IF($I194&lt;0,"переплата",IF($I194=0,"оплачен",IF($J194&gt;0,"просрочен","в срок"))))</f>
        <v/>
      </c>
    </row>
    <row r="195">
      <c r="A195" s="20" t="n"/>
      <c r="B195" s="8" t="n"/>
      <c r="C195" s="8" t="n"/>
      <c r="D195" s="8" t="n"/>
      <c r="E195" s="9" t="n"/>
      <c r="F195" s="19">
        <f>IF($C195="","",IFERROR(VLOOKUP($C195,'Клиенты'!$A$6:$C$505,3,FALSE),""))</f>
        <v/>
      </c>
      <c r="G195" s="20">
        <f>IF(OR($A195="",$F195=""),"",WORKDAY($A195+$F195-1,1,Праздники))</f>
        <v/>
      </c>
      <c r="H195" s="9">
        <f>IF($B195="","",SUMIFS(ОплатыСумма,ОплатыДокумент,$B195,ОплатыКлиент,$C195))</f>
        <v/>
      </c>
      <c r="I195" s="9">
        <f>IF($E195="","",$E195-$H195)</f>
        <v/>
      </c>
      <c r="J195" s="19">
        <f>IF(OR($I195="",$G195=""),"",IF($I195&lt;=0,"",MAX(0,ДатаОтчёта-$G195)))</f>
        <v/>
      </c>
      <c r="K195" s="8">
        <f>IF($I195="","",IF($I195&lt;=0,"",IF($G195="","без срока",IF($J195=0,"не просрочено",IF($J195&lt;=30,"0–30",IF($J195&lt;=60,"31–60",IF($J195&lt;=90,"61–90","90+")))))))</f>
        <v/>
      </c>
      <c r="L195" s="8">
        <f>IF($I195="","",IF($I195&lt;0,"переплата",IF($I195=0,"оплачен",IF($J195&gt;0,"просрочен","в срок"))))</f>
        <v/>
      </c>
    </row>
    <row r="196">
      <c r="A196" s="20" t="n"/>
      <c r="B196" s="8" t="n"/>
      <c r="C196" s="8" t="n"/>
      <c r="D196" s="8" t="n"/>
      <c r="E196" s="9" t="n"/>
      <c r="F196" s="19">
        <f>IF($C196="","",IFERROR(VLOOKUP($C196,'Клиенты'!$A$6:$C$505,3,FALSE),""))</f>
        <v/>
      </c>
      <c r="G196" s="20">
        <f>IF(OR($A196="",$F196=""),"",WORKDAY($A196+$F196-1,1,Праздники))</f>
        <v/>
      </c>
      <c r="H196" s="9">
        <f>IF($B196="","",SUMIFS(ОплатыСумма,ОплатыДокумент,$B196,ОплатыКлиент,$C196))</f>
        <v/>
      </c>
      <c r="I196" s="9">
        <f>IF($E196="","",$E196-$H196)</f>
        <v/>
      </c>
      <c r="J196" s="19">
        <f>IF(OR($I196="",$G196=""),"",IF($I196&lt;=0,"",MAX(0,ДатаОтчёта-$G196)))</f>
        <v/>
      </c>
      <c r="K196" s="8">
        <f>IF($I196="","",IF($I196&lt;=0,"",IF($G196="","без срока",IF($J196=0,"не просрочено",IF($J196&lt;=30,"0–30",IF($J196&lt;=60,"31–60",IF($J196&lt;=90,"61–90","90+")))))))</f>
        <v/>
      </c>
      <c r="L196" s="8">
        <f>IF($I196="","",IF($I196&lt;0,"переплата",IF($I196=0,"оплачен",IF($J196&gt;0,"просрочен","в срок"))))</f>
        <v/>
      </c>
    </row>
    <row r="197">
      <c r="A197" s="20" t="n"/>
      <c r="B197" s="8" t="n"/>
      <c r="C197" s="8" t="n"/>
      <c r="D197" s="8" t="n"/>
      <c r="E197" s="9" t="n"/>
      <c r="F197" s="19">
        <f>IF($C197="","",IFERROR(VLOOKUP($C197,'Клиенты'!$A$6:$C$505,3,FALSE),""))</f>
        <v/>
      </c>
      <c r="G197" s="20">
        <f>IF(OR($A197="",$F197=""),"",WORKDAY($A197+$F197-1,1,Праздники))</f>
        <v/>
      </c>
      <c r="H197" s="9">
        <f>IF($B197="","",SUMIFS(ОплатыСумма,ОплатыДокумент,$B197,ОплатыКлиент,$C197))</f>
        <v/>
      </c>
      <c r="I197" s="9">
        <f>IF($E197="","",$E197-$H197)</f>
        <v/>
      </c>
      <c r="J197" s="19">
        <f>IF(OR($I197="",$G197=""),"",IF($I197&lt;=0,"",MAX(0,ДатаОтчёта-$G197)))</f>
        <v/>
      </c>
      <c r="K197" s="8">
        <f>IF($I197="","",IF($I197&lt;=0,"",IF($G197="","без срока",IF($J197=0,"не просрочено",IF($J197&lt;=30,"0–30",IF($J197&lt;=60,"31–60",IF($J197&lt;=90,"61–90","90+")))))))</f>
        <v/>
      </c>
      <c r="L197" s="8">
        <f>IF($I197="","",IF($I197&lt;0,"переплата",IF($I197=0,"оплачен",IF($J197&gt;0,"просрочен","в срок"))))</f>
        <v/>
      </c>
    </row>
    <row r="198">
      <c r="A198" s="20" t="n"/>
      <c r="B198" s="8" t="n"/>
      <c r="C198" s="8" t="n"/>
      <c r="D198" s="8" t="n"/>
      <c r="E198" s="9" t="n"/>
      <c r="F198" s="19">
        <f>IF($C198="","",IFERROR(VLOOKUP($C198,'Клиенты'!$A$6:$C$505,3,FALSE),""))</f>
        <v/>
      </c>
      <c r="G198" s="20">
        <f>IF(OR($A198="",$F198=""),"",WORKDAY($A198+$F198-1,1,Праздники))</f>
        <v/>
      </c>
      <c r="H198" s="9">
        <f>IF($B198="","",SUMIFS(ОплатыСумма,ОплатыДокумент,$B198,ОплатыКлиент,$C198))</f>
        <v/>
      </c>
      <c r="I198" s="9">
        <f>IF($E198="","",$E198-$H198)</f>
        <v/>
      </c>
      <c r="J198" s="19">
        <f>IF(OR($I198="",$G198=""),"",IF($I198&lt;=0,"",MAX(0,ДатаОтчёта-$G198)))</f>
        <v/>
      </c>
      <c r="K198" s="8">
        <f>IF($I198="","",IF($I198&lt;=0,"",IF($G198="","без срока",IF($J198=0,"не просрочено",IF($J198&lt;=30,"0–30",IF($J198&lt;=60,"31–60",IF($J198&lt;=90,"61–90","90+")))))))</f>
        <v/>
      </c>
      <c r="L198" s="8">
        <f>IF($I198="","",IF($I198&lt;0,"переплата",IF($I198=0,"оплачен",IF($J198&gt;0,"просрочен","в срок"))))</f>
        <v/>
      </c>
    </row>
    <row r="199">
      <c r="A199" s="20" t="n"/>
      <c r="B199" s="8" t="n"/>
      <c r="C199" s="8" t="n"/>
      <c r="D199" s="8" t="n"/>
      <c r="E199" s="9" t="n"/>
      <c r="F199" s="19">
        <f>IF($C199="","",IFERROR(VLOOKUP($C199,'Клиенты'!$A$6:$C$505,3,FALSE),""))</f>
        <v/>
      </c>
      <c r="G199" s="20">
        <f>IF(OR($A199="",$F199=""),"",WORKDAY($A199+$F199-1,1,Праздники))</f>
        <v/>
      </c>
      <c r="H199" s="9">
        <f>IF($B199="","",SUMIFS(ОплатыСумма,ОплатыДокумент,$B199,ОплатыКлиент,$C199))</f>
        <v/>
      </c>
      <c r="I199" s="9">
        <f>IF($E199="","",$E199-$H199)</f>
        <v/>
      </c>
      <c r="J199" s="19">
        <f>IF(OR($I199="",$G199=""),"",IF($I199&lt;=0,"",MAX(0,ДатаОтчёта-$G199)))</f>
        <v/>
      </c>
      <c r="K199" s="8">
        <f>IF($I199="","",IF($I199&lt;=0,"",IF($G199="","без срока",IF($J199=0,"не просрочено",IF($J199&lt;=30,"0–30",IF($J199&lt;=60,"31–60",IF($J199&lt;=90,"61–90","90+")))))))</f>
        <v/>
      </c>
      <c r="L199" s="8">
        <f>IF($I199="","",IF($I199&lt;0,"переплата",IF($I199=0,"оплачен",IF($J199&gt;0,"просрочен","в срок"))))</f>
        <v/>
      </c>
    </row>
    <row r="200">
      <c r="A200" s="20" t="n"/>
      <c r="B200" s="8" t="n"/>
      <c r="C200" s="8" t="n"/>
      <c r="D200" s="8" t="n"/>
      <c r="E200" s="9" t="n"/>
      <c r="F200" s="19">
        <f>IF($C200="","",IFERROR(VLOOKUP($C200,'Клиенты'!$A$6:$C$505,3,FALSE),""))</f>
        <v/>
      </c>
      <c r="G200" s="20">
        <f>IF(OR($A200="",$F200=""),"",WORKDAY($A200+$F200-1,1,Праздники))</f>
        <v/>
      </c>
      <c r="H200" s="9">
        <f>IF($B200="","",SUMIFS(ОплатыСумма,ОплатыДокумент,$B200,ОплатыКлиент,$C200))</f>
        <v/>
      </c>
      <c r="I200" s="9">
        <f>IF($E200="","",$E200-$H200)</f>
        <v/>
      </c>
      <c r="J200" s="19">
        <f>IF(OR($I200="",$G200=""),"",IF($I200&lt;=0,"",MAX(0,ДатаОтчёта-$G200)))</f>
        <v/>
      </c>
      <c r="K200" s="8">
        <f>IF($I200="","",IF($I200&lt;=0,"",IF($G200="","без срока",IF($J200=0,"не просрочено",IF($J200&lt;=30,"0–30",IF($J200&lt;=60,"31–60",IF($J200&lt;=90,"61–90","90+")))))))</f>
        <v/>
      </c>
      <c r="L200" s="8">
        <f>IF($I200="","",IF($I200&lt;0,"переплата",IF($I200=0,"оплачен",IF($J200&gt;0,"просрочен","в срок"))))</f>
        <v/>
      </c>
    </row>
    <row r="201">
      <c r="A201" s="20" t="n"/>
      <c r="B201" s="8" t="n"/>
      <c r="C201" s="8" t="n"/>
      <c r="D201" s="8" t="n"/>
      <c r="E201" s="9" t="n"/>
      <c r="F201" s="19">
        <f>IF($C201="","",IFERROR(VLOOKUP($C201,'Клиенты'!$A$6:$C$505,3,FALSE),""))</f>
        <v/>
      </c>
      <c r="G201" s="20">
        <f>IF(OR($A201="",$F201=""),"",WORKDAY($A201+$F201-1,1,Праздники))</f>
        <v/>
      </c>
      <c r="H201" s="9">
        <f>IF($B201="","",SUMIFS(ОплатыСумма,ОплатыДокумент,$B201,ОплатыКлиент,$C201))</f>
        <v/>
      </c>
      <c r="I201" s="9">
        <f>IF($E201="","",$E201-$H201)</f>
        <v/>
      </c>
      <c r="J201" s="19">
        <f>IF(OR($I201="",$G201=""),"",IF($I201&lt;=0,"",MAX(0,ДатаОтчёта-$G201)))</f>
        <v/>
      </c>
      <c r="K201" s="8">
        <f>IF($I201="","",IF($I201&lt;=0,"",IF($G201="","без срока",IF($J201=0,"не просрочено",IF($J201&lt;=30,"0–30",IF($J201&lt;=60,"31–60",IF($J201&lt;=90,"61–90","90+")))))))</f>
        <v/>
      </c>
      <c r="L201" s="8">
        <f>IF($I201="","",IF($I201&lt;0,"переплата",IF($I201=0,"оплачен",IF($J201&gt;0,"просрочен","в срок"))))</f>
        <v/>
      </c>
    </row>
    <row r="202">
      <c r="A202" s="20" t="n"/>
      <c r="B202" s="8" t="n"/>
      <c r="C202" s="8" t="n"/>
      <c r="D202" s="8" t="n"/>
      <c r="E202" s="9" t="n"/>
      <c r="F202" s="19">
        <f>IF($C202="","",IFERROR(VLOOKUP($C202,'Клиенты'!$A$6:$C$505,3,FALSE),""))</f>
        <v/>
      </c>
      <c r="G202" s="20">
        <f>IF(OR($A202="",$F202=""),"",WORKDAY($A202+$F202-1,1,Праздники))</f>
        <v/>
      </c>
      <c r="H202" s="9">
        <f>IF($B202="","",SUMIFS(ОплатыСумма,ОплатыДокумент,$B202,ОплатыКлиент,$C202))</f>
        <v/>
      </c>
      <c r="I202" s="9">
        <f>IF($E202="","",$E202-$H202)</f>
        <v/>
      </c>
      <c r="J202" s="19">
        <f>IF(OR($I202="",$G202=""),"",IF($I202&lt;=0,"",MAX(0,ДатаОтчёта-$G202)))</f>
        <v/>
      </c>
      <c r="K202" s="8">
        <f>IF($I202="","",IF($I202&lt;=0,"",IF($G202="","без срока",IF($J202=0,"не просрочено",IF($J202&lt;=30,"0–30",IF($J202&lt;=60,"31–60",IF($J202&lt;=90,"61–90","90+")))))))</f>
        <v/>
      </c>
      <c r="L202" s="8">
        <f>IF($I202="","",IF($I202&lt;0,"переплата",IF($I202=0,"оплачен",IF($J202&gt;0,"просрочен","в срок"))))</f>
        <v/>
      </c>
    </row>
    <row r="203">
      <c r="A203" s="20" t="n"/>
      <c r="B203" s="8" t="n"/>
      <c r="C203" s="8" t="n"/>
      <c r="D203" s="8" t="n"/>
      <c r="E203" s="9" t="n"/>
      <c r="F203" s="19">
        <f>IF($C203="","",IFERROR(VLOOKUP($C203,'Клиенты'!$A$6:$C$505,3,FALSE),""))</f>
        <v/>
      </c>
      <c r="G203" s="20">
        <f>IF(OR($A203="",$F203=""),"",WORKDAY($A203+$F203-1,1,Праздники))</f>
        <v/>
      </c>
      <c r="H203" s="9">
        <f>IF($B203="","",SUMIFS(ОплатыСумма,ОплатыДокумент,$B203,ОплатыКлиент,$C203))</f>
        <v/>
      </c>
      <c r="I203" s="9">
        <f>IF($E203="","",$E203-$H203)</f>
        <v/>
      </c>
      <c r="J203" s="19">
        <f>IF(OR($I203="",$G203=""),"",IF($I203&lt;=0,"",MAX(0,ДатаОтчёта-$G203)))</f>
        <v/>
      </c>
      <c r="K203" s="8">
        <f>IF($I203="","",IF($I203&lt;=0,"",IF($G203="","без срока",IF($J203=0,"не просрочено",IF($J203&lt;=30,"0–30",IF($J203&lt;=60,"31–60",IF($J203&lt;=90,"61–90","90+")))))))</f>
        <v/>
      </c>
      <c r="L203" s="8">
        <f>IF($I203="","",IF($I203&lt;0,"переплата",IF($I203=0,"оплачен",IF($J203&gt;0,"просрочен","в срок"))))</f>
        <v/>
      </c>
    </row>
    <row r="204">
      <c r="A204" s="20" t="n"/>
      <c r="B204" s="8" t="n"/>
      <c r="C204" s="8" t="n"/>
      <c r="D204" s="8" t="n"/>
      <c r="E204" s="9" t="n"/>
      <c r="F204" s="19">
        <f>IF($C204="","",IFERROR(VLOOKUP($C204,'Клиенты'!$A$6:$C$505,3,FALSE),""))</f>
        <v/>
      </c>
      <c r="G204" s="20">
        <f>IF(OR($A204="",$F204=""),"",WORKDAY($A204+$F204-1,1,Праздники))</f>
        <v/>
      </c>
      <c r="H204" s="9">
        <f>IF($B204="","",SUMIFS(ОплатыСумма,ОплатыДокумент,$B204,ОплатыКлиент,$C204))</f>
        <v/>
      </c>
      <c r="I204" s="9">
        <f>IF($E204="","",$E204-$H204)</f>
        <v/>
      </c>
      <c r="J204" s="19">
        <f>IF(OR($I204="",$G204=""),"",IF($I204&lt;=0,"",MAX(0,ДатаОтчёта-$G204)))</f>
        <v/>
      </c>
      <c r="K204" s="8">
        <f>IF($I204="","",IF($I204&lt;=0,"",IF($G204="","без срока",IF($J204=0,"не просрочено",IF($J204&lt;=30,"0–30",IF($J204&lt;=60,"31–60",IF($J204&lt;=90,"61–90","90+")))))))</f>
        <v/>
      </c>
      <c r="L204" s="8">
        <f>IF($I204="","",IF($I204&lt;0,"переплата",IF($I204=0,"оплачен",IF($J204&gt;0,"просрочен","в срок"))))</f>
        <v/>
      </c>
    </row>
    <row r="205">
      <c r="A205" s="20" t="n"/>
      <c r="B205" s="8" t="n"/>
      <c r="C205" s="8" t="n"/>
      <c r="D205" s="8" t="n"/>
      <c r="E205" s="9" t="n"/>
      <c r="F205" s="19">
        <f>IF($C205="","",IFERROR(VLOOKUP($C205,'Клиенты'!$A$6:$C$505,3,FALSE),""))</f>
        <v/>
      </c>
      <c r="G205" s="20">
        <f>IF(OR($A205="",$F205=""),"",WORKDAY($A205+$F205-1,1,Праздники))</f>
        <v/>
      </c>
      <c r="H205" s="9">
        <f>IF($B205="","",SUMIFS(ОплатыСумма,ОплатыДокумент,$B205,ОплатыКлиент,$C205))</f>
        <v/>
      </c>
      <c r="I205" s="9">
        <f>IF($E205="","",$E205-$H205)</f>
        <v/>
      </c>
      <c r="J205" s="19">
        <f>IF(OR($I205="",$G205=""),"",IF($I205&lt;=0,"",MAX(0,ДатаОтчёта-$G205)))</f>
        <v/>
      </c>
      <c r="K205" s="8">
        <f>IF($I205="","",IF($I205&lt;=0,"",IF($G205="","без срока",IF($J205=0,"не просрочено",IF($J205&lt;=30,"0–30",IF($J205&lt;=60,"31–60",IF($J205&lt;=90,"61–90","90+")))))))</f>
        <v/>
      </c>
      <c r="L205" s="8">
        <f>IF($I205="","",IF($I205&lt;0,"переплата",IF($I205=0,"оплачен",IF($J205&gt;0,"просрочен","в срок"))))</f>
        <v/>
      </c>
    </row>
    <row r="206">
      <c r="A206" s="20" t="n"/>
      <c r="B206" s="8" t="n"/>
      <c r="C206" s="8" t="n"/>
      <c r="D206" s="8" t="n"/>
      <c r="E206" s="9" t="n"/>
      <c r="F206" s="19">
        <f>IF($C206="","",IFERROR(VLOOKUP($C206,'Клиенты'!$A$6:$C$505,3,FALSE),""))</f>
        <v/>
      </c>
      <c r="G206" s="20">
        <f>IF(OR($A206="",$F206=""),"",WORKDAY($A206+$F206-1,1,Праздники))</f>
        <v/>
      </c>
      <c r="H206" s="9">
        <f>IF($B206="","",SUMIFS(ОплатыСумма,ОплатыДокумент,$B206,ОплатыКлиент,$C206))</f>
        <v/>
      </c>
      <c r="I206" s="9">
        <f>IF($E206="","",$E206-$H206)</f>
        <v/>
      </c>
      <c r="J206" s="19">
        <f>IF(OR($I206="",$G206=""),"",IF($I206&lt;=0,"",MAX(0,ДатаОтчёта-$G206)))</f>
        <v/>
      </c>
      <c r="K206" s="8">
        <f>IF($I206="","",IF($I206&lt;=0,"",IF($G206="","без срока",IF($J206=0,"не просрочено",IF($J206&lt;=30,"0–30",IF($J206&lt;=60,"31–60",IF($J206&lt;=90,"61–90","90+")))))))</f>
        <v/>
      </c>
      <c r="L206" s="8">
        <f>IF($I206="","",IF($I206&lt;0,"переплата",IF($I206=0,"оплачен",IF($J206&gt;0,"просрочен","в срок"))))</f>
        <v/>
      </c>
    </row>
    <row r="207">
      <c r="A207" s="20" t="n"/>
      <c r="B207" s="8" t="n"/>
      <c r="C207" s="8" t="n"/>
      <c r="D207" s="8" t="n"/>
      <c r="E207" s="9" t="n"/>
      <c r="F207" s="19">
        <f>IF($C207="","",IFERROR(VLOOKUP($C207,'Клиенты'!$A$6:$C$505,3,FALSE),""))</f>
        <v/>
      </c>
      <c r="G207" s="20">
        <f>IF(OR($A207="",$F207=""),"",WORKDAY($A207+$F207-1,1,Праздники))</f>
        <v/>
      </c>
      <c r="H207" s="9">
        <f>IF($B207="","",SUMIFS(ОплатыСумма,ОплатыДокумент,$B207,ОплатыКлиент,$C207))</f>
        <v/>
      </c>
      <c r="I207" s="9">
        <f>IF($E207="","",$E207-$H207)</f>
        <v/>
      </c>
      <c r="J207" s="19">
        <f>IF(OR($I207="",$G207=""),"",IF($I207&lt;=0,"",MAX(0,ДатаОтчёта-$G207)))</f>
        <v/>
      </c>
      <c r="K207" s="8">
        <f>IF($I207="","",IF($I207&lt;=0,"",IF($G207="","без срока",IF($J207=0,"не просрочено",IF($J207&lt;=30,"0–30",IF($J207&lt;=60,"31–60",IF($J207&lt;=90,"61–90","90+")))))))</f>
        <v/>
      </c>
      <c r="L207" s="8">
        <f>IF($I207="","",IF($I207&lt;0,"переплата",IF($I207=0,"оплачен",IF($J207&gt;0,"просрочен","в срок"))))</f>
        <v/>
      </c>
    </row>
    <row r="208">
      <c r="A208" s="20" t="n"/>
      <c r="B208" s="8" t="n"/>
      <c r="C208" s="8" t="n"/>
      <c r="D208" s="8" t="n"/>
      <c r="E208" s="9" t="n"/>
      <c r="F208" s="19">
        <f>IF($C208="","",IFERROR(VLOOKUP($C208,'Клиенты'!$A$6:$C$505,3,FALSE),""))</f>
        <v/>
      </c>
      <c r="G208" s="20">
        <f>IF(OR($A208="",$F208=""),"",WORKDAY($A208+$F208-1,1,Праздники))</f>
        <v/>
      </c>
      <c r="H208" s="9">
        <f>IF($B208="","",SUMIFS(ОплатыСумма,ОплатыДокумент,$B208,ОплатыКлиент,$C208))</f>
        <v/>
      </c>
      <c r="I208" s="9">
        <f>IF($E208="","",$E208-$H208)</f>
        <v/>
      </c>
      <c r="J208" s="19">
        <f>IF(OR($I208="",$G208=""),"",IF($I208&lt;=0,"",MAX(0,ДатаОтчёта-$G208)))</f>
        <v/>
      </c>
      <c r="K208" s="8">
        <f>IF($I208="","",IF($I208&lt;=0,"",IF($G208="","без срока",IF($J208=0,"не просрочено",IF($J208&lt;=30,"0–30",IF($J208&lt;=60,"31–60",IF($J208&lt;=90,"61–90","90+")))))))</f>
        <v/>
      </c>
      <c r="L208" s="8">
        <f>IF($I208="","",IF($I208&lt;0,"переплата",IF($I208=0,"оплачен",IF($J208&gt;0,"просрочен","в срок"))))</f>
        <v/>
      </c>
    </row>
    <row r="209">
      <c r="A209" s="20" t="n"/>
      <c r="B209" s="8" t="n"/>
      <c r="C209" s="8" t="n"/>
      <c r="D209" s="8" t="n"/>
      <c r="E209" s="9" t="n"/>
      <c r="F209" s="19">
        <f>IF($C209="","",IFERROR(VLOOKUP($C209,'Клиенты'!$A$6:$C$505,3,FALSE),""))</f>
        <v/>
      </c>
      <c r="G209" s="20">
        <f>IF(OR($A209="",$F209=""),"",WORKDAY($A209+$F209-1,1,Праздники))</f>
        <v/>
      </c>
      <c r="H209" s="9">
        <f>IF($B209="","",SUMIFS(ОплатыСумма,ОплатыДокумент,$B209,ОплатыКлиент,$C209))</f>
        <v/>
      </c>
      <c r="I209" s="9">
        <f>IF($E209="","",$E209-$H209)</f>
        <v/>
      </c>
      <c r="J209" s="19">
        <f>IF(OR($I209="",$G209=""),"",IF($I209&lt;=0,"",MAX(0,ДатаОтчёта-$G209)))</f>
        <v/>
      </c>
      <c r="K209" s="8">
        <f>IF($I209="","",IF($I209&lt;=0,"",IF($G209="","без срока",IF($J209=0,"не просрочено",IF($J209&lt;=30,"0–30",IF($J209&lt;=60,"31–60",IF($J209&lt;=90,"61–90","90+")))))))</f>
        <v/>
      </c>
      <c r="L209" s="8">
        <f>IF($I209="","",IF($I209&lt;0,"переплата",IF($I209=0,"оплачен",IF($J209&gt;0,"просрочен","в срок"))))</f>
        <v/>
      </c>
    </row>
    <row r="210">
      <c r="A210" s="20" t="n"/>
      <c r="B210" s="8" t="n"/>
      <c r="C210" s="8" t="n"/>
      <c r="D210" s="8" t="n"/>
      <c r="E210" s="9" t="n"/>
      <c r="F210" s="19">
        <f>IF($C210="","",IFERROR(VLOOKUP($C210,'Клиенты'!$A$6:$C$505,3,FALSE),""))</f>
        <v/>
      </c>
      <c r="G210" s="20">
        <f>IF(OR($A210="",$F210=""),"",WORKDAY($A210+$F210-1,1,Праздники))</f>
        <v/>
      </c>
      <c r="H210" s="9">
        <f>IF($B210="","",SUMIFS(ОплатыСумма,ОплатыДокумент,$B210,ОплатыКлиент,$C210))</f>
        <v/>
      </c>
      <c r="I210" s="9">
        <f>IF($E210="","",$E210-$H210)</f>
        <v/>
      </c>
      <c r="J210" s="19">
        <f>IF(OR($I210="",$G210=""),"",IF($I210&lt;=0,"",MAX(0,ДатаОтчёта-$G210)))</f>
        <v/>
      </c>
      <c r="K210" s="8">
        <f>IF($I210="","",IF($I210&lt;=0,"",IF($G210="","без срока",IF($J210=0,"не просрочено",IF($J210&lt;=30,"0–30",IF($J210&lt;=60,"31–60",IF($J210&lt;=90,"61–90","90+")))))))</f>
        <v/>
      </c>
      <c r="L210" s="8">
        <f>IF($I210="","",IF($I210&lt;0,"переплата",IF($I210=0,"оплачен",IF($J210&gt;0,"просрочен","в срок"))))</f>
        <v/>
      </c>
    </row>
    <row r="211">
      <c r="A211" s="20" t="n"/>
      <c r="B211" s="8" t="n"/>
      <c r="C211" s="8" t="n"/>
      <c r="D211" s="8" t="n"/>
      <c r="E211" s="9" t="n"/>
      <c r="F211" s="19">
        <f>IF($C211="","",IFERROR(VLOOKUP($C211,'Клиенты'!$A$6:$C$505,3,FALSE),""))</f>
        <v/>
      </c>
      <c r="G211" s="20">
        <f>IF(OR($A211="",$F211=""),"",WORKDAY($A211+$F211-1,1,Праздники))</f>
        <v/>
      </c>
      <c r="H211" s="9">
        <f>IF($B211="","",SUMIFS(ОплатыСумма,ОплатыДокумент,$B211,ОплатыКлиент,$C211))</f>
        <v/>
      </c>
      <c r="I211" s="9">
        <f>IF($E211="","",$E211-$H211)</f>
        <v/>
      </c>
      <c r="J211" s="19">
        <f>IF(OR($I211="",$G211=""),"",IF($I211&lt;=0,"",MAX(0,ДатаОтчёта-$G211)))</f>
        <v/>
      </c>
      <c r="K211" s="8">
        <f>IF($I211="","",IF($I211&lt;=0,"",IF($G211="","без срока",IF($J211=0,"не просрочено",IF($J211&lt;=30,"0–30",IF($J211&lt;=60,"31–60",IF($J211&lt;=90,"61–90","90+")))))))</f>
        <v/>
      </c>
      <c r="L211" s="8">
        <f>IF($I211="","",IF($I211&lt;0,"переплата",IF($I211=0,"оплачен",IF($J211&gt;0,"просрочен","в срок"))))</f>
        <v/>
      </c>
    </row>
    <row r="212">
      <c r="A212" s="20" t="n"/>
      <c r="B212" s="8" t="n"/>
      <c r="C212" s="8" t="n"/>
      <c r="D212" s="8" t="n"/>
      <c r="E212" s="9" t="n"/>
      <c r="F212" s="19">
        <f>IF($C212="","",IFERROR(VLOOKUP($C212,'Клиенты'!$A$6:$C$505,3,FALSE),""))</f>
        <v/>
      </c>
      <c r="G212" s="20">
        <f>IF(OR($A212="",$F212=""),"",WORKDAY($A212+$F212-1,1,Праздники))</f>
        <v/>
      </c>
      <c r="H212" s="9">
        <f>IF($B212="","",SUMIFS(ОплатыСумма,ОплатыДокумент,$B212,ОплатыКлиент,$C212))</f>
        <v/>
      </c>
      <c r="I212" s="9">
        <f>IF($E212="","",$E212-$H212)</f>
        <v/>
      </c>
      <c r="J212" s="19">
        <f>IF(OR($I212="",$G212=""),"",IF($I212&lt;=0,"",MAX(0,ДатаОтчёта-$G212)))</f>
        <v/>
      </c>
      <c r="K212" s="8">
        <f>IF($I212="","",IF($I212&lt;=0,"",IF($G212="","без срока",IF($J212=0,"не просрочено",IF($J212&lt;=30,"0–30",IF($J212&lt;=60,"31–60",IF($J212&lt;=90,"61–90","90+")))))))</f>
        <v/>
      </c>
      <c r="L212" s="8">
        <f>IF($I212="","",IF($I212&lt;0,"переплата",IF($I212=0,"оплачен",IF($J212&gt;0,"просрочен","в срок"))))</f>
        <v/>
      </c>
    </row>
    <row r="213">
      <c r="A213" s="20" t="n"/>
      <c r="B213" s="8" t="n"/>
      <c r="C213" s="8" t="n"/>
      <c r="D213" s="8" t="n"/>
      <c r="E213" s="9" t="n"/>
      <c r="F213" s="19">
        <f>IF($C213="","",IFERROR(VLOOKUP($C213,'Клиенты'!$A$6:$C$505,3,FALSE),""))</f>
        <v/>
      </c>
      <c r="G213" s="20">
        <f>IF(OR($A213="",$F213=""),"",WORKDAY($A213+$F213-1,1,Праздники))</f>
        <v/>
      </c>
      <c r="H213" s="9">
        <f>IF($B213="","",SUMIFS(ОплатыСумма,ОплатыДокумент,$B213,ОплатыКлиент,$C213))</f>
        <v/>
      </c>
      <c r="I213" s="9">
        <f>IF($E213="","",$E213-$H213)</f>
        <v/>
      </c>
      <c r="J213" s="19">
        <f>IF(OR($I213="",$G213=""),"",IF($I213&lt;=0,"",MAX(0,ДатаОтчёта-$G213)))</f>
        <v/>
      </c>
      <c r="K213" s="8">
        <f>IF($I213="","",IF($I213&lt;=0,"",IF($G213="","без срока",IF($J213=0,"не просрочено",IF($J213&lt;=30,"0–30",IF($J213&lt;=60,"31–60",IF($J213&lt;=90,"61–90","90+")))))))</f>
        <v/>
      </c>
      <c r="L213" s="8">
        <f>IF($I213="","",IF($I213&lt;0,"переплата",IF($I213=0,"оплачен",IF($J213&gt;0,"просрочен","в срок"))))</f>
        <v/>
      </c>
    </row>
    <row r="214">
      <c r="A214" s="20" t="n"/>
      <c r="B214" s="8" t="n"/>
      <c r="C214" s="8" t="n"/>
      <c r="D214" s="8" t="n"/>
      <c r="E214" s="9" t="n"/>
      <c r="F214" s="19">
        <f>IF($C214="","",IFERROR(VLOOKUP($C214,'Клиенты'!$A$6:$C$505,3,FALSE),""))</f>
        <v/>
      </c>
      <c r="G214" s="20">
        <f>IF(OR($A214="",$F214=""),"",WORKDAY($A214+$F214-1,1,Праздники))</f>
        <v/>
      </c>
      <c r="H214" s="9">
        <f>IF($B214="","",SUMIFS(ОплатыСумма,ОплатыДокумент,$B214,ОплатыКлиент,$C214))</f>
        <v/>
      </c>
      <c r="I214" s="9">
        <f>IF($E214="","",$E214-$H214)</f>
        <v/>
      </c>
      <c r="J214" s="19">
        <f>IF(OR($I214="",$G214=""),"",IF($I214&lt;=0,"",MAX(0,ДатаОтчёта-$G214)))</f>
        <v/>
      </c>
      <c r="K214" s="8">
        <f>IF($I214="","",IF($I214&lt;=0,"",IF($G214="","без срока",IF($J214=0,"не просрочено",IF($J214&lt;=30,"0–30",IF($J214&lt;=60,"31–60",IF($J214&lt;=90,"61–90","90+")))))))</f>
        <v/>
      </c>
      <c r="L214" s="8">
        <f>IF($I214="","",IF($I214&lt;0,"переплата",IF($I214=0,"оплачен",IF($J214&gt;0,"просрочен","в срок"))))</f>
        <v/>
      </c>
    </row>
    <row r="215">
      <c r="A215" s="20" t="n"/>
      <c r="B215" s="8" t="n"/>
      <c r="C215" s="8" t="n"/>
      <c r="D215" s="8" t="n"/>
      <c r="E215" s="9" t="n"/>
      <c r="F215" s="19">
        <f>IF($C215="","",IFERROR(VLOOKUP($C215,'Клиенты'!$A$6:$C$505,3,FALSE),""))</f>
        <v/>
      </c>
      <c r="G215" s="20">
        <f>IF(OR($A215="",$F215=""),"",WORKDAY($A215+$F215-1,1,Праздники))</f>
        <v/>
      </c>
      <c r="H215" s="9">
        <f>IF($B215="","",SUMIFS(ОплатыСумма,ОплатыДокумент,$B215,ОплатыКлиент,$C215))</f>
        <v/>
      </c>
      <c r="I215" s="9">
        <f>IF($E215="","",$E215-$H215)</f>
        <v/>
      </c>
      <c r="J215" s="19">
        <f>IF(OR($I215="",$G215=""),"",IF($I215&lt;=0,"",MAX(0,ДатаОтчёта-$G215)))</f>
        <v/>
      </c>
      <c r="K215" s="8">
        <f>IF($I215="","",IF($I215&lt;=0,"",IF($G215="","без срока",IF($J215=0,"не просрочено",IF($J215&lt;=30,"0–30",IF($J215&lt;=60,"31–60",IF($J215&lt;=90,"61–90","90+")))))))</f>
        <v/>
      </c>
      <c r="L215" s="8">
        <f>IF($I215="","",IF($I215&lt;0,"переплата",IF($I215=0,"оплачен",IF($J215&gt;0,"просрочен","в срок"))))</f>
        <v/>
      </c>
    </row>
    <row r="216">
      <c r="A216" s="20" t="n"/>
      <c r="B216" s="8" t="n"/>
      <c r="C216" s="8" t="n"/>
      <c r="D216" s="8" t="n"/>
      <c r="E216" s="9" t="n"/>
      <c r="F216" s="19">
        <f>IF($C216="","",IFERROR(VLOOKUP($C216,'Клиенты'!$A$6:$C$505,3,FALSE),""))</f>
        <v/>
      </c>
      <c r="G216" s="20">
        <f>IF(OR($A216="",$F216=""),"",WORKDAY($A216+$F216-1,1,Праздники))</f>
        <v/>
      </c>
      <c r="H216" s="9">
        <f>IF($B216="","",SUMIFS(ОплатыСумма,ОплатыДокумент,$B216,ОплатыКлиент,$C216))</f>
        <v/>
      </c>
      <c r="I216" s="9">
        <f>IF($E216="","",$E216-$H216)</f>
        <v/>
      </c>
      <c r="J216" s="19">
        <f>IF(OR($I216="",$G216=""),"",IF($I216&lt;=0,"",MAX(0,ДатаОтчёта-$G216)))</f>
        <v/>
      </c>
      <c r="K216" s="8">
        <f>IF($I216="","",IF($I216&lt;=0,"",IF($G216="","без срока",IF($J216=0,"не просрочено",IF($J216&lt;=30,"0–30",IF($J216&lt;=60,"31–60",IF($J216&lt;=90,"61–90","90+")))))))</f>
        <v/>
      </c>
      <c r="L216" s="8">
        <f>IF($I216="","",IF($I216&lt;0,"переплата",IF($I216=0,"оплачен",IF($J216&gt;0,"просрочен","в срок"))))</f>
        <v/>
      </c>
    </row>
    <row r="217">
      <c r="A217" s="20" t="n"/>
      <c r="B217" s="8" t="n"/>
      <c r="C217" s="8" t="n"/>
      <c r="D217" s="8" t="n"/>
      <c r="E217" s="9" t="n"/>
      <c r="F217" s="19">
        <f>IF($C217="","",IFERROR(VLOOKUP($C217,'Клиенты'!$A$6:$C$505,3,FALSE),""))</f>
        <v/>
      </c>
      <c r="G217" s="20">
        <f>IF(OR($A217="",$F217=""),"",WORKDAY($A217+$F217-1,1,Праздники))</f>
        <v/>
      </c>
      <c r="H217" s="9">
        <f>IF($B217="","",SUMIFS(ОплатыСумма,ОплатыДокумент,$B217,ОплатыКлиент,$C217))</f>
        <v/>
      </c>
      <c r="I217" s="9">
        <f>IF($E217="","",$E217-$H217)</f>
        <v/>
      </c>
      <c r="J217" s="19">
        <f>IF(OR($I217="",$G217=""),"",IF($I217&lt;=0,"",MAX(0,ДатаОтчёта-$G217)))</f>
        <v/>
      </c>
      <c r="K217" s="8">
        <f>IF($I217="","",IF($I217&lt;=0,"",IF($G217="","без срока",IF($J217=0,"не просрочено",IF($J217&lt;=30,"0–30",IF($J217&lt;=60,"31–60",IF($J217&lt;=90,"61–90","90+")))))))</f>
        <v/>
      </c>
      <c r="L217" s="8">
        <f>IF($I217="","",IF($I217&lt;0,"переплата",IF($I217=0,"оплачен",IF($J217&gt;0,"просрочен","в срок"))))</f>
        <v/>
      </c>
    </row>
    <row r="218">
      <c r="A218" s="20" t="n"/>
      <c r="B218" s="8" t="n"/>
      <c r="C218" s="8" t="n"/>
      <c r="D218" s="8" t="n"/>
      <c r="E218" s="9" t="n"/>
      <c r="F218" s="19">
        <f>IF($C218="","",IFERROR(VLOOKUP($C218,'Клиенты'!$A$6:$C$505,3,FALSE),""))</f>
        <v/>
      </c>
      <c r="G218" s="20">
        <f>IF(OR($A218="",$F218=""),"",WORKDAY($A218+$F218-1,1,Праздники))</f>
        <v/>
      </c>
      <c r="H218" s="9">
        <f>IF($B218="","",SUMIFS(ОплатыСумма,ОплатыДокумент,$B218,ОплатыКлиент,$C218))</f>
        <v/>
      </c>
      <c r="I218" s="9">
        <f>IF($E218="","",$E218-$H218)</f>
        <v/>
      </c>
      <c r="J218" s="19">
        <f>IF(OR($I218="",$G218=""),"",IF($I218&lt;=0,"",MAX(0,ДатаОтчёта-$G218)))</f>
        <v/>
      </c>
      <c r="K218" s="8">
        <f>IF($I218="","",IF($I218&lt;=0,"",IF($G218="","без срока",IF($J218=0,"не просрочено",IF($J218&lt;=30,"0–30",IF($J218&lt;=60,"31–60",IF($J218&lt;=90,"61–90","90+")))))))</f>
        <v/>
      </c>
      <c r="L218" s="8">
        <f>IF($I218="","",IF($I218&lt;0,"переплата",IF($I218=0,"оплачен",IF($J218&gt;0,"просрочен","в срок"))))</f>
        <v/>
      </c>
    </row>
    <row r="219">
      <c r="A219" s="20" t="n"/>
      <c r="B219" s="8" t="n"/>
      <c r="C219" s="8" t="n"/>
      <c r="D219" s="8" t="n"/>
      <c r="E219" s="9" t="n"/>
      <c r="F219" s="19">
        <f>IF($C219="","",IFERROR(VLOOKUP($C219,'Клиенты'!$A$6:$C$505,3,FALSE),""))</f>
        <v/>
      </c>
      <c r="G219" s="20">
        <f>IF(OR($A219="",$F219=""),"",WORKDAY($A219+$F219-1,1,Праздники))</f>
        <v/>
      </c>
      <c r="H219" s="9">
        <f>IF($B219="","",SUMIFS(ОплатыСумма,ОплатыДокумент,$B219,ОплатыКлиент,$C219))</f>
        <v/>
      </c>
      <c r="I219" s="9">
        <f>IF($E219="","",$E219-$H219)</f>
        <v/>
      </c>
      <c r="J219" s="19">
        <f>IF(OR($I219="",$G219=""),"",IF($I219&lt;=0,"",MAX(0,ДатаОтчёта-$G219)))</f>
        <v/>
      </c>
      <c r="K219" s="8">
        <f>IF($I219="","",IF($I219&lt;=0,"",IF($G219="","без срока",IF($J219=0,"не просрочено",IF($J219&lt;=30,"0–30",IF($J219&lt;=60,"31–60",IF($J219&lt;=90,"61–90","90+")))))))</f>
        <v/>
      </c>
      <c r="L219" s="8">
        <f>IF($I219="","",IF($I219&lt;0,"переплата",IF($I219=0,"оплачен",IF($J219&gt;0,"просрочен","в срок"))))</f>
        <v/>
      </c>
    </row>
    <row r="220">
      <c r="A220" s="20" t="n"/>
      <c r="B220" s="8" t="n"/>
      <c r="C220" s="8" t="n"/>
      <c r="D220" s="8" t="n"/>
      <c r="E220" s="9" t="n"/>
      <c r="F220" s="19">
        <f>IF($C220="","",IFERROR(VLOOKUP($C220,'Клиенты'!$A$6:$C$505,3,FALSE),""))</f>
        <v/>
      </c>
      <c r="G220" s="20">
        <f>IF(OR($A220="",$F220=""),"",WORKDAY($A220+$F220-1,1,Праздники))</f>
        <v/>
      </c>
      <c r="H220" s="9">
        <f>IF($B220="","",SUMIFS(ОплатыСумма,ОплатыДокумент,$B220,ОплатыКлиент,$C220))</f>
        <v/>
      </c>
      <c r="I220" s="9">
        <f>IF($E220="","",$E220-$H220)</f>
        <v/>
      </c>
      <c r="J220" s="19">
        <f>IF(OR($I220="",$G220=""),"",IF($I220&lt;=0,"",MAX(0,ДатаОтчёта-$G220)))</f>
        <v/>
      </c>
      <c r="K220" s="8">
        <f>IF($I220="","",IF($I220&lt;=0,"",IF($G220="","без срока",IF($J220=0,"не просрочено",IF($J220&lt;=30,"0–30",IF($J220&lt;=60,"31–60",IF($J220&lt;=90,"61–90","90+")))))))</f>
        <v/>
      </c>
      <c r="L220" s="8">
        <f>IF($I220="","",IF($I220&lt;0,"переплата",IF($I220=0,"оплачен",IF($J220&gt;0,"просрочен","в срок"))))</f>
        <v/>
      </c>
    </row>
    <row r="221">
      <c r="A221" s="20" t="n"/>
      <c r="B221" s="8" t="n"/>
      <c r="C221" s="8" t="n"/>
      <c r="D221" s="8" t="n"/>
      <c r="E221" s="9" t="n"/>
      <c r="F221" s="19">
        <f>IF($C221="","",IFERROR(VLOOKUP($C221,'Клиенты'!$A$6:$C$505,3,FALSE),""))</f>
        <v/>
      </c>
      <c r="G221" s="20">
        <f>IF(OR($A221="",$F221=""),"",WORKDAY($A221+$F221-1,1,Праздники))</f>
        <v/>
      </c>
      <c r="H221" s="9">
        <f>IF($B221="","",SUMIFS(ОплатыСумма,ОплатыДокумент,$B221,ОплатыКлиент,$C221))</f>
        <v/>
      </c>
      <c r="I221" s="9">
        <f>IF($E221="","",$E221-$H221)</f>
        <v/>
      </c>
      <c r="J221" s="19">
        <f>IF(OR($I221="",$G221=""),"",IF($I221&lt;=0,"",MAX(0,ДатаОтчёта-$G221)))</f>
        <v/>
      </c>
      <c r="K221" s="8">
        <f>IF($I221="","",IF($I221&lt;=0,"",IF($G221="","без срока",IF($J221=0,"не просрочено",IF($J221&lt;=30,"0–30",IF($J221&lt;=60,"31–60",IF($J221&lt;=90,"61–90","90+")))))))</f>
        <v/>
      </c>
      <c r="L221" s="8">
        <f>IF($I221="","",IF($I221&lt;0,"переплата",IF($I221=0,"оплачен",IF($J221&gt;0,"просрочен","в срок"))))</f>
        <v/>
      </c>
    </row>
    <row r="222">
      <c r="A222" s="20" t="n"/>
      <c r="B222" s="8" t="n"/>
      <c r="C222" s="8" t="n"/>
      <c r="D222" s="8" t="n"/>
      <c r="E222" s="9" t="n"/>
      <c r="F222" s="19">
        <f>IF($C222="","",IFERROR(VLOOKUP($C222,'Клиенты'!$A$6:$C$505,3,FALSE),""))</f>
        <v/>
      </c>
      <c r="G222" s="20">
        <f>IF(OR($A222="",$F222=""),"",WORKDAY($A222+$F222-1,1,Праздники))</f>
        <v/>
      </c>
      <c r="H222" s="9">
        <f>IF($B222="","",SUMIFS(ОплатыСумма,ОплатыДокумент,$B222,ОплатыКлиент,$C222))</f>
        <v/>
      </c>
      <c r="I222" s="9">
        <f>IF($E222="","",$E222-$H222)</f>
        <v/>
      </c>
      <c r="J222" s="19">
        <f>IF(OR($I222="",$G222=""),"",IF($I222&lt;=0,"",MAX(0,ДатаОтчёта-$G222)))</f>
        <v/>
      </c>
      <c r="K222" s="8">
        <f>IF($I222="","",IF($I222&lt;=0,"",IF($G222="","без срока",IF($J222=0,"не просрочено",IF($J222&lt;=30,"0–30",IF($J222&lt;=60,"31–60",IF($J222&lt;=90,"61–90","90+")))))))</f>
        <v/>
      </c>
      <c r="L222" s="8">
        <f>IF($I222="","",IF($I222&lt;0,"переплата",IF($I222=0,"оплачен",IF($J222&gt;0,"просрочен","в срок"))))</f>
        <v/>
      </c>
    </row>
    <row r="223">
      <c r="A223" s="20" t="n"/>
      <c r="B223" s="8" t="n"/>
      <c r="C223" s="8" t="n"/>
      <c r="D223" s="8" t="n"/>
      <c r="E223" s="9" t="n"/>
      <c r="F223" s="19">
        <f>IF($C223="","",IFERROR(VLOOKUP($C223,'Клиенты'!$A$6:$C$505,3,FALSE),""))</f>
        <v/>
      </c>
      <c r="G223" s="20">
        <f>IF(OR($A223="",$F223=""),"",WORKDAY($A223+$F223-1,1,Праздники))</f>
        <v/>
      </c>
      <c r="H223" s="9">
        <f>IF($B223="","",SUMIFS(ОплатыСумма,ОплатыДокумент,$B223,ОплатыКлиент,$C223))</f>
        <v/>
      </c>
      <c r="I223" s="9">
        <f>IF($E223="","",$E223-$H223)</f>
        <v/>
      </c>
      <c r="J223" s="19">
        <f>IF(OR($I223="",$G223=""),"",IF($I223&lt;=0,"",MAX(0,ДатаОтчёта-$G223)))</f>
        <v/>
      </c>
      <c r="K223" s="8">
        <f>IF($I223="","",IF($I223&lt;=0,"",IF($G223="","без срока",IF($J223=0,"не просрочено",IF($J223&lt;=30,"0–30",IF($J223&lt;=60,"31–60",IF($J223&lt;=90,"61–90","90+")))))))</f>
        <v/>
      </c>
      <c r="L223" s="8">
        <f>IF($I223="","",IF($I223&lt;0,"переплата",IF($I223=0,"оплачен",IF($J223&gt;0,"просрочен","в срок"))))</f>
        <v/>
      </c>
    </row>
    <row r="224">
      <c r="A224" s="20" t="n"/>
      <c r="B224" s="8" t="n"/>
      <c r="C224" s="8" t="n"/>
      <c r="D224" s="8" t="n"/>
      <c r="E224" s="9" t="n"/>
      <c r="F224" s="19">
        <f>IF($C224="","",IFERROR(VLOOKUP($C224,'Клиенты'!$A$6:$C$505,3,FALSE),""))</f>
        <v/>
      </c>
      <c r="G224" s="20">
        <f>IF(OR($A224="",$F224=""),"",WORKDAY($A224+$F224-1,1,Праздники))</f>
        <v/>
      </c>
      <c r="H224" s="9">
        <f>IF($B224="","",SUMIFS(ОплатыСумма,ОплатыДокумент,$B224,ОплатыКлиент,$C224))</f>
        <v/>
      </c>
      <c r="I224" s="9">
        <f>IF($E224="","",$E224-$H224)</f>
        <v/>
      </c>
      <c r="J224" s="19">
        <f>IF(OR($I224="",$G224=""),"",IF($I224&lt;=0,"",MAX(0,ДатаОтчёта-$G224)))</f>
        <v/>
      </c>
      <c r="K224" s="8">
        <f>IF($I224="","",IF($I224&lt;=0,"",IF($G224="","без срока",IF($J224=0,"не просрочено",IF($J224&lt;=30,"0–30",IF($J224&lt;=60,"31–60",IF($J224&lt;=90,"61–90","90+")))))))</f>
        <v/>
      </c>
      <c r="L224" s="8">
        <f>IF($I224="","",IF($I224&lt;0,"переплата",IF($I224=0,"оплачен",IF($J224&gt;0,"просрочен","в срок"))))</f>
        <v/>
      </c>
    </row>
    <row r="225">
      <c r="A225" s="20" t="n"/>
      <c r="B225" s="8" t="n"/>
      <c r="C225" s="8" t="n"/>
      <c r="D225" s="8" t="n"/>
      <c r="E225" s="9" t="n"/>
      <c r="F225" s="19">
        <f>IF($C225="","",IFERROR(VLOOKUP($C225,'Клиенты'!$A$6:$C$505,3,FALSE),""))</f>
        <v/>
      </c>
      <c r="G225" s="20">
        <f>IF(OR($A225="",$F225=""),"",WORKDAY($A225+$F225-1,1,Праздники))</f>
        <v/>
      </c>
      <c r="H225" s="9">
        <f>IF($B225="","",SUMIFS(ОплатыСумма,ОплатыДокумент,$B225,ОплатыКлиент,$C225))</f>
        <v/>
      </c>
      <c r="I225" s="9">
        <f>IF($E225="","",$E225-$H225)</f>
        <v/>
      </c>
      <c r="J225" s="19">
        <f>IF(OR($I225="",$G225=""),"",IF($I225&lt;=0,"",MAX(0,ДатаОтчёта-$G225)))</f>
        <v/>
      </c>
      <c r="K225" s="8">
        <f>IF($I225="","",IF($I225&lt;=0,"",IF($G225="","без срока",IF($J225=0,"не просрочено",IF($J225&lt;=30,"0–30",IF($J225&lt;=60,"31–60",IF($J225&lt;=90,"61–90","90+")))))))</f>
        <v/>
      </c>
      <c r="L225" s="8">
        <f>IF($I225="","",IF($I225&lt;0,"переплата",IF($I225=0,"оплачен",IF($J225&gt;0,"просрочен","в срок"))))</f>
        <v/>
      </c>
    </row>
    <row r="226">
      <c r="A226" s="20" t="n"/>
      <c r="B226" s="8" t="n"/>
      <c r="C226" s="8" t="n"/>
      <c r="D226" s="8" t="n"/>
      <c r="E226" s="9" t="n"/>
      <c r="F226" s="19">
        <f>IF($C226="","",IFERROR(VLOOKUP($C226,'Клиенты'!$A$6:$C$505,3,FALSE),""))</f>
        <v/>
      </c>
      <c r="G226" s="20">
        <f>IF(OR($A226="",$F226=""),"",WORKDAY($A226+$F226-1,1,Праздники))</f>
        <v/>
      </c>
      <c r="H226" s="9">
        <f>IF($B226="","",SUMIFS(ОплатыСумма,ОплатыДокумент,$B226,ОплатыКлиент,$C226))</f>
        <v/>
      </c>
      <c r="I226" s="9">
        <f>IF($E226="","",$E226-$H226)</f>
        <v/>
      </c>
      <c r="J226" s="19">
        <f>IF(OR($I226="",$G226=""),"",IF($I226&lt;=0,"",MAX(0,ДатаОтчёта-$G226)))</f>
        <v/>
      </c>
      <c r="K226" s="8">
        <f>IF($I226="","",IF($I226&lt;=0,"",IF($G226="","без срока",IF($J226=0,"не просрочено",IF($J226&lt;=30,"0–30",IF($J226&lt;=60,"31–60",IF($J226&lt;=90,"61–90","90+")))))))</f>
        <v/>
      </c>
      <c r="L226" s="8">
        <f>IF($I226="","",IF($I226&lt;0,"переплата",IF($I226=0,"оплачен",IF($J226&gt;0,"просрочен","в срок"))))</f>
        <v/>
      </c>
    </row>
    <row r="227">
      <c r="A227" s="20" t="n"/>
      <c r="B227" s="8" t="n"/>
      <c r="C227" s="8" t="n"/>
      <c r="D227" s="8" t="n"/>
      <c r="E227" s="9" t="n"/>
      <c r="F227" s="19">
        <f>IF($C227="","",IFERROR(VLOOKUP($C227,'Клиенты'!$A$6:$C$505,3,FALSE),""))</f>
        <v/>
      </c>
      <c r="G227" s="20">
        <f>IF(OR($A227="",$F227=""),"",WORKDAY($A227+$F227-1,1,Праздники))</f>
        <v/>
      </c>
      <c r="H227" s="9">
        <f>IF($B227="","",SUMIFS(ОплатыСумма,ОплатыДокумент,$B227,ОплатыКлиент,$C227))</f>
        <v/>
      </c>
      <c r="I227" s="9">
        <f>IF($E227="","",$E227-$H227)</f>
        <v/>
      </c>
      <c r="J227" s="19">
        <f>IF(OR($I227="",$G227=""),"",IF($I227&lt;=0,"",MAX(0,ДатаОтчёта-$G227)))</f>
        <v/>
      </c>
      <c r="K227" s="8">
        <f>IF($I227="","",IF($I227&lt;=0,"",IF($G227="","без срока",IF($J227=0,"не просрочено",IF($J227&lt;=30,"0–30",IF($J227&lt;=60,"31–60",IF($J227&lt;=90,"61–90","90+")))))))</f>
        <v/>
      </c>
      <c r="L227" s="8">
        <f>IF($I227="","",IF($I227&lt;0,"переплата",IF($I227=0,"оплачен",IF($J227&gt;0,"просрочен","в срок"))))</f>
        <v/>
      </c>
    </row>
    <row r="228">
      <c r="A228" s="20" t="n"/>
      <c r="B228" s="8" t="n"/>
      <c r="C228" s="8" t="n"/>
      <c r="D228" s="8" t="n"/>
      <c r="E228" s="9" t="n"/>
      <c r="F228" s="19">
        <f>IF($C228="","",IFERROR(VLOOKUP($C228,'Клиенты'!$A$6:$C$505,3,FALSE),""))</f>
        <v/>
      </c>
      <c r="G228" s="20">
        <f>IF(OR($A228="",$F228=""),"",WORKDAY($A228+$F228-1,1,Праздники))</f>
        <v/>
      </c>
      <c r="H228" s="9">
        <f>IF($B228="","",SUMIFS(ОплатыСумма,ОплатыДокумент,$B228,ОплатыКлиент,$C228))</f>
        <v/>
      </c>
      <c r="I228" s="9">
        <f>IF($E228="","",$E228-$H228)</f>
        <v/>
      </c>
      <c r="J228" s="19">
        <f>IF(OR($I228="",$G228=""),"",IF($I228&lt;=0,"",MAX(0,ДатаОтчёта-$G228)))</f>
        <v/>
      </c>
      <c r="K228" s="8">
        <f>IF($I228="","",IF($I228&lt;=0,"",IF($G228="","без срока",IF($J228=0,"не просрочено",IF($J228&lt;=30,"0–30",IF($J228&lt;=60,"31–60",IF($J228&lt;=90,"61–90","90+")))))))</f>
        <v/>
      </c>
      <c r="L228" s="8">
        <f>IF($I228="","",IF($I228&lt;0,"переплата",IF($I228=0,"оплачен",IF($J228&gt;0,"просрочен","в срок"))))</f>
        <v/>
      </c>
    </row>
    <row r="229">
      <c r="A229" s="20" t="n"/>
      <c r="B229" s="8" t="n"/>
      <c r="C229" s="8" t="n"/>
      <c r="D229" s="8" t="n"/>
      <c r="E229" s="9" t="n"/>
      <c r="F229" s="19">
        <f>IF($C229="","",IFERROR(VLOOKUP($C229,'Клиенты'!$A$6:$C$505,3,FALSE),""))</f>
        <v/>
      </c>
      <c r="G229" s="20">
        <f>IF(OR($A229="",$F229=""),"",WORKDAY($A229+$F229-1,1,Праздники))</f>
        <v/>
      </c>
      <c r="H229" s="9">
        <f>IF($B229="","",SUMIFS(ОплатыСумма,ОплатыДокумент,$B229,ОплатыКлиент,$C229))</f>
        <v/>
      </c>
      <c r="I229" s="9">
        <f>IF($E229="","",$E229-$H229)</f>
        <v/>
      </c>
      <c r="J229" s="19">
        <f>IF(OR($I229="",$G229=""),"",IF($I229&lt;=0,"",MAX(0,ДатаОтчёта-$G229)))</f>
        <v/>
      </c>
      <c r="K229" s="8">
        <f>IF($I229="","",IF($I229&lt;=0,"",IF($G229="","без срока",IF($J229=0,"не просрочено",IF($J229&lt;=30,"0–30",IF($J229&lt;=60,"31–60",IF($J229&lt;=90,"61–90","90+")))))))</f>
        <v/>
      </c>
      <c r="L229" s="8">
        <f>IF($I229="","",IF($I229&lt;0,"переплата",IF($I229=0,"оплачен",IF($J229&gt;0,"просрочен","в срок"))))</f>
        <v/>
      </c>
    </row>
    <row r="230">
      <c r="A230" s="20" t="n"/>
      <c r="B230" s="8" t="n"/>
      <c r="C230" s="8" t="n"/>
      <c r="D230" s="8" t="n"/>
      <c r="E230" s="9" t="n"/>
      <c r="F230" s="19">
        <f>IF($C230="","",IFERROR(VLOOKUP($C230,'Клиенты'!$A$6:$C$505,3,FALSE),""))</f>
        <v/>
      </c>
      <c r="G230" s="20">
        <f>IF(OR($A230="",$F230=""),"",WORKDAY($A230+$F230-1,1,Праздники))</f>
        <v/>
      </c>
      <c r="H230" s="9">
        <f>IF($B230="","",SUMIFS(ОплатыСумма,ОплатыДокумент,$B230,ОплатыКлиент,$C230))</f>
        <v/>
      </c>
      <c r="I230" s="9">
        <f>IF($E230="","",$E230-$H230)</f>
        <v/>
      </c>
      <c r="J230" s="19">
        <f>IF(OR($I230="",$G230=""),"",IF($I230&lt;=0,"",MAX(0,ДатаОтчёта-$G230)))</f>
        <v/>
      </c>
      <c r="K230" s="8">
        <f>IF($I230="","",IF($I230&lt;=0,"",IF($G230="","без срока",IF($J230=0,"не просрочено",IF($J230&lt;=30,"0–30",IF($J230&lt;=60,"31–60",IF($J230&lt;=90,"61–90","90+")))))))</f>
        <v/>
      </c>
      <c r="L230" s="8">
        <f>IF($I230="","",IF($I230&lt;0,"переплата",IF($I230=0,"оплачен",IF($J230&gt;0,"просрочен","в срок"))))</f>
        <v/>
      </c>
    </row>
    <row r="231">
      <c r="A231" s="20" t="n"/>
      <c r="B231" s="8" t="n"/>
      <c r="C231" s="8" t="n"/>
      <c r="D231" s="8" t="n"/>
      <c r="E231" s="9" t="n"/>
      <c r="F231" s="19">
        <f>IF($C231="","",IFERROR(VLOOKUP($C231,'Клиенты'!$A$6:$C$505,3,FALSE),""))</f>
        <v/>
      </c>
      <c r="G231" s="20">
        <f>IF(OR($A231="",$F231=""),"",WORKDAY($A231+$F231-1,1,Праздники))</f>
        <v/>
      </c>
      <c r="H231" s="9">
        <f>IF($B231="","",SUMIFS(ОплатыСумма,ОплатыДокумент,$B231,ОплатыКлиент,$C231))</f>
        <v/>
      </c>
      <c r="I231" s="9">
        <f>IF($E231="","",$E231-$H231)</f>
        <v/>
      </c>
      <c r="J231" s="19">
        <f>IF(OR($I231="",$G231=""),"",IF($I231&lt;=0,"",MAX(0,ДатаОтчёта-$G231)))</f>
        <v/>
      </c>
      <c r="K231" s="8">
        <f>IF($I231="","",IF($I231&lt;=0,"",IF($G231="","без срока",IF($J231=0,"не просрочено",IF($J231&lt;=30,"0–30",IF($J231&lt;=60,"31–60",IF($J231&lt;=90,"61–90","90+")))))))</f>
        <v/>
      </c>
      <c r="L231" s="8">
        <f>IF($I231="","",IF($I231&lt;0,"переплата",IF($I231=0,"оплачен",IF($J231&gt;0,"просрочен","в срок"))))</f>
        <v/>
      </c>
    </row>
    <row r="232">
      <c r="A232" s="20" t="n"/>
      <c r="B232" s="8" t="n"/>
      <c r="C232" s="8" t="n"/>
      <c r="D232" s="8" t="n"/>
      <c r="E232" s="9" t="n"/>
      <c r="F232" s="19">
        <f>IF($C232="","",IFERROR(VLOOKUP($C232,'Клиенты'!$A$6:$C$505,3,FALSE),""))</f>
        <v/>
      </c>
      <c r="G232" s="20">
        <f>IF(OR($A232="",$F232=""),"",WORKDAY($A232+$F232-1,1,Праздники))</f>
        <v/>
      </c>
      <c r="H232" s="9">
        <f>IF($B232="","",SUMIFS(ОплатыСумма,ОплатыДокумент,$B232,ОплатыКлиент,$C232))</f>
        <v/>
      </c>
      <c r="I232" s="9">
        <f>IF($E232="","",$E232-$H232)</f>
        <v/>
      </c>
      <c r="J232" s="19">
        <f>IF(OR($I232="",$G232=""),"",IF($I232&lt;=0,"",MAX(0,ДатаОтчёта-$G232)))</f>
        <v/>
      </c>
      <c r="K232" s="8">
        <f>IF($I232="","",IF($I232&lt;=0,"",IF($G232="","без срока",IF($J232=0,"не просрочено",IF($J232&lt;=30,"0–30",IF($J232&lt;=60,"31–60",IF($J232&lt;=90,"61–90","90+")))))))</f>
        <v/>
      </c>
      <c r="L232" s="8">
        <f>IF($I232="","",IF($I232&lt;0,"переплата",IF($I232=0,"оплачен",IF($J232&gt;0,"просрочен","в срок"))))</f>
        <v/>
      </c>
    </row>
    <row r="233">
      <c r="A233" s="20" t="n"/>
      <c r="B233" s="8" t="n"/>
      <c r="C233" s="8" t="n"/>
      <c r="D233" s="8" t="n"/>
      <c r="E233" s="9" t="n"/>
      <c r="F233" s="19">
        <f>IF($C233="","",IFERROR(VLOOKUP($C233,'Клиенты'!$A$6:$C$505,3,FALSE),""))</f>
        <v/>
      </c>
      <c r="G233" s="20">
        <f>IF(OR($A233="",$F233=""),"",WORKDAY($A233+$F233-1,1,Праздники))</f>
        <v/>
      </c>
      <c r="H233" s="9">
        <f>IF($B233="","",SUMIFS(ОплатыСумма,ОплатыДокумент,$B233,ОплатыКлиент,$C233))</f>
        <v/>
      </c>
      <c r="I233" s="9">
        <f>IF($E233="","",$E233-$H233)</f>
        <v/>
      </c>
      <c r="J233" s="19">
        <f>IF(OR($I233="",$G233=""),"",IF($I233&lt;=0,"",MAX(0,ДатаОтчёта-$G233)))</f>
        <v/>
      </c>
      <c r="K233" s="8">
        <f>IF($I233="","",IF($I233&lt;=0,"",IF($G233="","без срока",IF($J233=0,"не просрочено",IF($J233&lt;=30,"0–30",IF($J233&lt;=60,"31–60",IF($J233&lt;=90,"61–90","90+")))))))</f>
        <v/>
      </c>
      <c r="L233" s="8">
        <f>IF($I233="","",IF($I233&lt;0,"переплата",IF($I233=0,"оплачен",IF($J233&gt;0,"просрочен","в срок"))))</f>
        <v/>
      </c>
    </row>
    <row r="234">
      <c r="A234" s="20" t="n"/>
      <c r="B234" s="8" t="n"/>
      <c r="C234" s="8" t="n"/>
      <c r="D234" s="8" t="n"/>
      <c r="E234" s="9" t="n"/>
      <c r="F234" s="19">
        <f>IF($C234="","",IFERROR(VLOOKUP($C234,'Клиенты'!$A$6:$C$505,3,FALSE),""))</f>
        <v/>
      </c>
      <c r="G234" s="20">
        <f>IF(OR($A234="",$F234=""),"",WORKDAY($A234+$F234-1,1,Праздники))</f>
        <v/>
      </c>
      <c r="H234" s="9">
        <f>IF($B234="","",SUMIFS(ОплатыСумма,ОплатыДокумент,$B234,ОплатыКлиент,$C234))</f>
        <v/>
      </c>
      <c r="I234" s="9">
        <f>IF($E234="","",$E234-$H234)</f>
        <v/>
      </c>
      <c r="J234" s="19">
        <f>IF(OR($I234="",$G234=""),"",IF($I234&lt;=0,"",MAX(0,ДатаОтчёта-$G234)))</f>
        <v/>
      </c>
      <c r="K234" s="8">
        <f>IF($I234="","",IF($I234&lt;=0,"",IF($G234="","без срока",IF($J234=0,"не просрочено",IF($J234&lt;=30,"0–30",IF($J234&lt;=60,"31–60",IF($J234&lt;=90,"61–90","90+")))))))</f>
        <v/>
      </c>
      <c r="L234" s="8">
        <f>IF($I234="","",IF($I234&lt;0,"переплата",IF($I234=0,"оплачен",IF($J234&gt;0,"просрочен","в срок"))))</f>
        <v/>
      </c>
    </row>
    <row r="235">
      <c r="A235" s="20" t="n"/>
      <c r="B235" s="8" t="n"/>
      <c r="C235" s="8" t="n"/>
      <c r="D235" s="8" t="n"/>
      <c r="E235" s="9" t="n"/>
      <c r="F235" s="19">
        <f>IF($C235="","",IFERROR(VLOOKUP($C235,'Клиенты'!$A$6:$C$505,3,FALSE),""))</f>
        <v/>
      </c>
      <c r="G235" s="20">
        <f>IF(OR($A235="",$F235=""),"",WORKDAY($A235+$F235-1,1,Праздники))</f>
        <v/>
      </c>
      <c r="H235" s="9">
        <f>IF($B235="","",SUMIFS(ОплатыСумма,ОплатыДокумент,$B235,ОплатыКлиент,$C235))</f>
        <v/>
      </c>
      <c r="I235" s="9">
        <f>IF($E235="","",$E235-$H235)</f>
        <v/>
      </c>
      <c r="J235" s="19">
        <f>IF(OR($I235="",$G235=""),"",IF($I235&lt;=0,"",MAX(0,ДатаОтчёта-$G235)))</f>
        <v/>
      </c>
      <c r="K235" s="8">
        <f>IF($I235="","",IF($I235&lt;=0,"",IF($G235="","без срока",IF($J235=0,"не просрочено",IF($J235&lt;=30,"0–30",IF($J235&lt;=60,"31–60",IF($J235&lt;=90,"61–90","90+")))))))</f>
        <v/>
      </c>
      <c r="L235" s="8">
        <f>IF($I235="","",IF($I235&lt;0,"переплата",IF($I235=0,"оплачен",IF($J235&gt;0,"просрочен","в срок"))))</f>
        <v/>
      </c>
    </row>
    <row r="236">
      <c r="A236" s="20" t="n"/>
      <c r="B236" s="8" t="n"/>
      <c r="C236" s="8" t="n"/>
      <c r="D236" s="8" t="n"/>
      <c r="E236" s="9" t="n"/>
      <c r="F236" s="19">
        <f>IF($C236="","",IFERROR(VLOOKUP($C236,'Клиенты'!$A$6:$C$505,3,FALSE),""))</f>
        <v/>
      </c>
      <c r="G236" s="20">
        <f>IF(OR($A236="",$F236=""),"",WORKDAY($A236+$F236-1,1,Праздники))</f>
        <v/>
      </c>
      <c r="H236" s="9">
        <f>IF($B236="","",SUMIFS(ОплатыСумма,ОплатыДокумент,$B236,ОплатыКлиент,$C236))</f>
        <v/>
      </c>
      <c r="I236" s="9">
        <f>IF($E236="","",$E236-$H236)</f>
        <v/>
      </c>
      <c r="J236" s="19">
        <f>IF(OR($I236="",$G236=""),"",IF($I236&lt;=0,"",MAX(0,ДатаОтчёта-$G236)))</f>
        <v/>
      </c>
      <c r="K236" s="8">
        <f>IF($I236="","",IF($I236&lt;=0,"",IF($G236="","без срока",IF($J236=0,"не просрочено",IF($J236&lt;=30,"0–30",IF($J236&lt;=60,"31–60",IF($J236&lt;=90,"61–90","90+")))))))</f>
        <v/>
      </c>
      <c r="L236" s="8">
        <f>IF($I236="","",IF($I236&lt;0,"переплата",IF($I236=0,"оплачен",IF($J236&gt;0,"просрочен","в срок"))))</f>
        <v/>
      </c>
    </row>
    <row r="237">
      <c r="A237" s="20" t="n"/>
      <c r="B237" s="8" t="n"/>
      <c r="C237" s="8" t="n"/>
      <c r="D237" s="8" t="n"/>
      <c r="E237" s="9" t="n"/>
      <c r="F237" s="19">
        <f>IF($C237="","",IFERROR(VLOOKUP($C237,'Клиенты'!$A$6:$C$505,3,FALSE),""))</f>
        <v/>
      </c>
      <c r="G237" s="20">
        <f>IF(OR($A237="",$F237=""),"",WORKDAY($A237+$F237-1,1,Праздники))</f>
        <v/>
      </c>
      <c r="H237" s="9">
        <f>IF($B237="","",SUMIFS(ОплатыСумма,ОплатыДокумент,$B237,ОплатыКлиент,$C237))</f>
        <v/>
      </c>
      <c r="I237" s="9">
        <f>IF($E237="","",$E237-$H237)</f>
        <v/>
      </c>
      <c r="J237" s="19">
        <f>IF(OR($I237="",$G237=""),"",IF($I237&lt;=0,"",MAX(0,ДатаОтчёта-$G237)))</f>
        <v/>
      </c>
      <c r="K237" s="8">
        <f>IF($I237="","",IF($I237&lt;=0,"",IF($G237="","без срока",IF($J237=0,"не просрочено",IF($J237&lt;=30,"0–30",IF($J237&lt;=60,"31–60",IF($J237&lt;=90,"61–90","90+")))))))</f>
        <v/>
      </c>
      <c r="L237" s="8">
        <f>IF($I237="","",IF($I237&lt;0,"переплата",IF($I237=0,"оплачен",IF($J237&gt;0,"просрочен","в срок"))))</f>
        <v/>
      </c>
    </row>
    <row r="238">
      <c r="A238" s="20" t="n"/>
      <c r="B238" s="8" t="n"/>
      <c r="C238" s="8" t="n"/>
      <c r="D238" s="8" t="n"/>
      <c r="E238" s="9" t="n"/>
      <c r="F238" s="19">
        <f>IF($C238="","",IFERROR(VLOOKUP($C238,'Клиенты'!$A$6:$C$505,3,FALSE),""))</f>
        <v/>
      </c>
      <c r="G238" s="20">
        <f>IF(OR($A238="",$F238=""),"",WORKDAY($A238+$F238-1,1,Праздники))</f>
        <v/>
      </c>
      <c r="H238" s="9">
        <f>IF($B238="","",SUMIFS(ОплатыСумма,ОплатыДокумент,$B238,ОплатыКлиент,$C238))</f>
        <v/>
      </c>
      <c r="I238" s="9">
        <f>IF($E238="","",$E238-$H238)</f>
        <v/>
      </c>
      <c r="J238" s="19">
        <f>IF(OR($I238="",$G238=""),"",IF($I238&lt;=0,"",MAX(0,ДатаОтчёта-$G238)))</f>
        <v/>
      </c>
      <c r="K238" s="8">
        <f>IF($I238="","",IF($I238&lt;=0,"",IF($G238="","без срока",IF($J238=0,"не просрочено",IF($J238&lt;=30,"0–30",IF($J238&lt;=60,"31–60",IF($J238&lt;=90,"61–90","90+")))))))</f>
        <v/>
      </c>
      <c r="L238" s="8">
        <f>IF($I238="","",IF($I238&lt;0,"переплата",IF($I238=0,"оплачен",IF($J238&gt;0,"просрочен","в срок"))))</f>
        <v/>
      </c>
    </row>
    <row r="239">
      <c r="A239" s="20" t="n"/>
      <c r="B239" s="8" t="n"/>
      <c r="C239" s="8" t="n"/>
      <c r="D239" s="8" t="n"/>
      <c r="E239" s="9" t="n"/>
      <c r="F239" s="19">
        <f>IF($C239="","",IFERROR(VLOOKUP($C239,'Клиенты'!$A$6:$C$505,3,FALSE),""))</f>
        <v/>
      </c>
      <c r="G239" s="20">
        <f>IF(OR($A239="",$F239=""),"",WORKDAY($A239+$F239-1,1,Праздники))</f>
        <v/>
      </c>
      <c r="H239" s="9">
        <f>IF($B239="","",SUMIFS(ОплатыСумма,ОплатыДокумент,$B239,ОплатыКлиент,$C239))</f>
        <v/>
      </c>
      <c r="I239" s="9">
        <f>IF($E239="","",$E239-$H239)</f>
        <v/>
      </c>
      <c r="J239" s="19">
        <f>IF(OR($I239="",$G239=""),"",IF($I239&lt;=0,"",MAX(0,ДатаОтчёта-$G239)))</f>
        <v/>
      </c>
      <c r="K239" s="8">
        <f>IF($I239="","",IF($I239&lt;=0,"",IF($G239="","без срока",IF($J239=0,"не просрочено",IF($J239&lt;=30,"0–30",IF($J239&lt;=60,"31–60",IF($J239&lt;=90,"61–90","90+")))))))</f>
        <v/>
      </c>
      <c r="L239" s="8">
        <f>IF($I239="","",IF($I239&lt;0,"переплата",IF($I239=0,"оплачен",IF($J239&gt;0,"просрочен","в срок"))))</f>
        <v/>
      </c>
    </row>
    <row r="240">
      <c r="A240" s="20" t="n"/>
      <c r="B240" s="8" t="n"/>
      <c r="C240" s="8" t="n"/>
      <c r="D240" s="8" t="n"/>
      <c r="E240" s="9" t="n"/>
      <c r="F240" s="19">
        <f>IF($C240="","",IFERROR(VLOOKUP($C240,'Клиенты'!$A$6:$C$505,3,FALSE),""))</f>
        <v/>
      </c>
      <c r="G240" s="20">
        <f>IF(OR($A240="",$F240=""),"",WORKDAY($A240+$F240-1,1,Праздники))</f>
        <v/>
      </c>
      <c r="H240" s="9">
        <f>IF($B240="","",SUMIFS(ОплатыСумма,ОплатыДокумент,$B240,ОплатыКлиент,$C240))</f>
        <v/>
      </c>
      <c r="I240" s="9">
        <f>IF($E240="","",$E240-$H240)</f>
        <v/>
      </c>
      <c r="J240" s="19">
        <f>IF(OR($I240="",$G240=""),"",IF($I240&lt;=0,"",MAX(0,ДатаОтчёта-$G240)))</f>
        <v/>
      </c>
      <c r="K240" s="8">
        <f>IF($I240="","",IF($I240&lt;=0,"",IF($G240="","без срока",IF($J240=0,"не просрочено",IF($J240&lt;=30,"0–30",IF($J240&lt;=60,"31–60",IF($J240&lt;=90,"61–90","90+")))))))</f>
        <v/>
      </c>
      <c r="L240" s="8">
        <f>IF($I240="","",IF($I240&lt;0,"переплата",IF($I240=0,"оплачен",IF($J240&gt;0,"просрочен","в срок"))))</f>
        <v/>
      </c>
    </row>
    <row r="241">
      <c r="A241" s="20" t="n"/>
      <c r="B241" s="8" t="n"/>
      <c r="C241" s="8" t="n"/>
      <c r="D241" s="8" t="n"/>
      <c r="E241" s="9" t="n"/>
      <c r="F241" s="19">
        <f>IF($C241="","",IFERROR(VLOOKUP($C241,'Клиенты'!$A$6:$C$505,3,FALSE),""))</f>
        <v/>
      </c>
      <c r="G241" s="20">
        <f>IF(OR($A241="",$F241=""),"",WORKDAY($A241+$F241-1,1,Праздники))</f>
        <v/>
      </c>
      <c r="H241" s="9">
        <f>IF($B241="","",SUMIFS(ОплатыСумма,ОплатыДокумент,$B241,ОплатыКлиент,$C241))</f>
        <v/>
      </c>
      <c r="I241" s="9">
        <f>IF($E241="","",$E241-$H241)</f>
        <v/>
      </c>
      <c r="J241" s="19">
        <f>IF(OR($I241="",$G241=""),"",IF($I241&lt;=0,"",MAX(0,ДатаОтчёта-$G241)))</f>
        <v/>
      </c>
      <c r="K241" s="8">
        <f>IF($I241="","",IF($I241&lt;=0,"",IF($G241="","без срока",IF($J241=0,"не просрочено",IF($J241&lt;=30,"0–30",IF($J241&lt;=60,"31–60",IF($J241&lt;=90,"61–90","90+")))))))</f>
        <v/>
      </c>
      <c r="L241" s="8">
        <f>IF($I241="","",IF($I241&lt;0,"переплата",IF($I241=0,"оплачен",IF($J241&gt;0,"просрочен","в срок"))))</f>
        <v/>
      </c>
    </row>
    <row r="242">
      <c r="A242" s="20" t="n"/>
      <c r="B242" s="8" t="n"/>
      <c r="C242" s="8" t="n"/>
      <c r="D242" s="8" t="n"/>
      <c r="E242" s="9" t="n"/>
      <c r="F242" s="19">
        <f>IF($C242="","",IFERROR(VLOOKUP($C242,'Клиенты'!$A$6:$C$505,3,FALSE),""))</f>
        <v/>
      </c>
      <c r="G242" s="20">
        <f>IF(OR($A242="",$F242=""),"",WORKDAY($A242+$F242-1,1,Праздники))</f>
        <v/>
      </c>
      <c r="H242" s="9">
        <f>IF($B242="","",SUMIFS(ОплатыСумма,ОплатыДокумент,$B242,ОплатыКлиент,$C242))</f>
        <v/>
      </c>
      <c r="I242" s="9">
        <f>IF($E242="","",$E242-$H242)</f>
        <v/>
      </c>
      <c r="J242" s="19">
        <f>IF(OR($I242="",$G242=""),"",IF($I242&lt;=0,"",MAX(0,ДатаОтчёта-$G242)))</f>
        <v/>
      </c>
      <c r="K242" s="8">
        <f>IF($I242="","",IF($I242&lt;=0,"",IF($G242="","без срока",IF($J242=0,"не просрочено",IF($J242&lt;=30,"0–30",IF($J242&lt;=60,"31–60",IF($J242&lt;=90,"61–90","90+")))))))</f>
        <v/>
      </c>
      <c r="L242" s="8">
        <f>IF($I242="","",IF($I242&lt;0,"переплата",IF($I242=0,"оплачен",IF($J242&gt;0,"просрочен","в срок"))))</f>
        <v/>
      </c>
    </row>
    <row r="243">
      <c r="A243" s="20" t="n"/>
      <c r="B243" s="8" t="n"/>
      <c r="C243" s="8" t="n"/>
      <c r="D243" s="8" t="n"/>
      <c r="E243" s="9" t="n"/>
      <c r="F243" s="19">
        <f>IF($C243="","",IFERROR(VLOOKUP($C243,'Клиенты'!$A$6:$C$505,3,FALSE),""))</f>
        <v/>
      </c>
      <c r="G243" s="20">
        <f>IF(OR($A243="",$F243=""),"",WORKDAY($A243+$F243-1,1,Праздники))</f>
        <v/>
      </c>
      <c r="H243" s="9">
        <f>IF($B243="","",SUMIFS(ОплатыСумма,ОплатыДокумент,$B243,ОплатыКлиент,$C243))</f>
        <v/>
      </c>
      <c r="I243" s="9">
        <f>IF($E243="","",$E243-$H243)</f>
        <v/>
      </c>
      <c r="J243" s="19">
        <f>IF(OR($I243="",$G243=""),"",IF($I243&lt;=0,"",MAX(0,ДатаОтчёта-$G243)))</f>
        <v/>
      </c>
      <c r="K243" s="8">
        <f>IF($I243="","",IF($I243&lt;=0,"",IF($G243="","без срока",IF($J243=0,"не просрочено",IF($J243&lt;=30,"0–30",IF($J243&lt;=60,"31–60",IF($J243&lt;=90,"61–90","90+")))))))</f>
        <v/>
      </c>
      <c r="L243" s="8">
        <f>IF($I243="","",IF($I243&lt;0,"переплата",IF($I243=0,"оплачен",IF($J243&gt;0,"просрочен","в срок"))))</f>
        <v/>
      </c>
    </row>
    <row r="244">
      <c r="A244" s="20" t="n"/>
      <c r="B244" s="8" t="n"/>
      <c r="C244" s="8" t="n"/>
      <c r="D244" s="8" t="n"/>
      <c r="E244" s="9" t="n"/>
      <c r="F244" s="19">
        <f>IF($C244="","",IFERROR(VLOOKUP($C244,'Клиенты'!$A$6:$C$505,3,FALSE),""))</f>
        <v/>
      </c>
      <c r="G244" s="20">
        <f>IF(OR($A244="",$F244=""),"",WORKDAY($A244+$F244-1,1,Праздники))</f>
        <v/>
      </c>
      <c r="H244" s="9">
        <f>IF($B244="","",SUMIFS(ОплатыСумма,ОплатыДокумент,$B244,ОплатыКлиент,$C244))</f>
        <v/>
      </c>
      <c r="I244" s="9">
        <f>IF($E244="","",$E244-$H244)</f>
        <v/>
      </c>
      <c r="J244" s="19">
        <f>IF(OR($I244="",$G244=""),"",IF($I244&lt;=0,"",MAX(0,ДатаОтчёта-$G244)))</f>
        <v/>
      </c>
      <c r="K244" s="8">
        <f>IF($I244="","",IF($I244&lt;=0,"",IF($G244="","без срока",IF($J244=0,"не просрочено",IF($J244&lt;=30,"0–30",IF($J244&lt;=60,"31–60",IF($J244&lt;=90,"61–90","90+")))))))</f>
        <v/>
      </c>
      <c r="L244" s="8">
        <f>IF($I244="","",IF($I244&lt;0,"переплата",IF($I244=0,"оплачен",IF($J244&gt;0,"просрочен","в срок"))))</f>
        <v/>
      </c>
    </row>
    <row r="245">
      <c r="A245" s="20" t="n"/>
      <c r="B245" s="8" t="n"/>
      <c r="C245" s="8" t="n"/>
      <c r="D245" s="8" t="n"/>
      <c r="E245" s="9" t="n"/>
      <c r="F245" s="19">
        <f>IF($C245="","",IFERROR(VLOOKUP($C245,'Клиенты'!$A$6:$C$505,3,FALSE),""))</f>
        <v/>
      </c>
      <c r="G245" s="20">
        <f>IF(OR($A245="",$F245=""),"",WORKDAY($A245+$F245-1,1,Праздники))</f>
        <v/>
      </c>
      <c r="H245" s="9">
        <f>IF($B245="","",SUMIFS(ОплатыСумма,ОплатыДокумент,$B245,ОплатыКлиент,$C245))</f>
        <v/>
      </c>
      <c r="I245" s="9">
        <f>IF($E245="","",$E245-$H245)</f>
        <v/>
      </c>
      <c r="J245" s="19">
        <f>IF(OR($I245="",$G245=""),"",IF($I245&lt;=0,"",MAX(0,ДатаОтчёта-$G245)))</f>
        <v/>
      </c>
      <c r="K245" s="8">
        <f>IF($I245="","",IF($I245&lt;=0,"",IF($G245="","без срока",IF($J245=0,"не просрочено",IF($J245&lt;=30,"0–30",IF($J245&lt;=60,"31–60",IF($J245&lt;=90,"61–90","90+")))))))</f>
        <v/>
      </c>
      <c r="L245" s="8">
        <f>IF($I245="","",IF($I245&lt;0,"переплата",IF($I245=0,"оплачен",IF($J245&gt;0,"просрочен","в срок"))))</f>
        <v/>
      </c>
    </row>
    <row r="246">
      <c r="A246" s="20" t="n"/>
      <c r="B246" s="8" t="n"/>
      <c r="C246" s="8" t="n"/>
      <c r="D246" s="8" t="n"/>
      <c r="E246" s="9" t="n"/>
      <c r="F246" s="19">
        <f>IF($C246="","",IFERROR(VLOOKUP($C246,'Клиенты'!$A$6:$C$505,3,FALSE),""))</f>
        <v/>
      </c>
      <c r="G246" s="20">
        <f>IF(OR($A246="",$F246=""),"",WORKDAY($A246+$F246-1,1,Праздники))</f>
        <v/>
      </c>
      <c r="H246" s="9">
        <f>IF($B246="","",SUMIFS(ОплатыСумма,ОплатыДокумент,$B246,ОплатыКлиент,$C246))</f>
        <v/>
      </c>
      <c r="I246" s="9">
        <f>IF($E246="","",$E246-$H246)</f>
        <v/>
      </c>
      <c r="J246" s="19">
        <f>IF(OR($I246="",$G246=""),"",IF($I246&lt;=0,"",MAX(0,ДатаОтчёта-$G246)))</f>
        <v/>
      </c>
      <c r="K246" s="8">
        <f>IF($I246="","",IF($I246&lt;=0,"",IF($G246="","без срока",IF($J246=0,"не просрочено",IF($J246&lt;=30,"0–30",IF($J246&lt;=60,"31–60",IF($J246&lt;=90,"61–90","90+")))))))</f>
        <v/>
      </c>
      <c r="L246" s="8">
        <f>IF($I246="","",IF($I246&lt;0,"переплата",IF($I246=0,"оплачен",IF($J246&gt;0,"просрочен","в срок"))))</f>
        <v/>
      </c>
    </row>
    <row r="247">
      <c r="A247" s="20" t="n"/>
      <c r="B247" s="8" t="n"/>
      <c r="C247" s="8" t="n"/>
      <c r="D247" s="8" t="n"/>
      <c r="E247" s="9" t="n"/>
      <c r="F247" s="19">
        <f>IF($C247="","",IFERROR(VLOOKUP($C247,'Клиенты'!$A$6:$C$505,3,FALSE),""))</f>
        <v/>
      </c>
      <c r="G247" s="20">
        <f>IF(OR($A247="",$F247=""),"",WORKDAY($A247+$F247-1,1,Праздники))</f>
        <v/>
      </c>
      <c r="H247" s="9">
        <f>IF($B247="","",SUMIFS(ОплатыСумма,ОплатыДокумент,$B247,ОплатыКлиент,$C247))</f>
        <v/>
      </c>
      <c r="I247" s="9">
        <f>IF($E247="","",$E247-$H247)</f>
        <v/>
      </c>
      <c r="J247" s="19">
        <f>IF(OR($I247="",$G247=""),"",IF($I247&lt;=0,"",MAX(0,ДатаОтчёта-$G247)))</f>
        <v/>
      </c>
      <c r="K247" s="8">
        <f>IF($I247="","",IF($I247&lt;=0,"",IF($G247="","без срока",IF($J247=0,"не просрочено",IF($J247&lt;=30,"0–30",IF($J247&lt;=60,"31–60",IF($J247&lt;=90,"61–90","90+")))))))</f>
        <v/>
      </c>
      <c r="L247" s="8">
        <f>IF($I247="","",IF($I247&lt;0,"переплата",IF($I247=0,"оплачен",IF($J247&gt;0,"просрочен","в срок"))))</f>
        <v/>
      </c>
    </row>
    <row r="248">
      <c r="A248" s="20" t="n"/>
      <c r="B248" s="8" t="n"/>
      <c r="C248" s="8" t="n"/>
      <c r="D248" s="8" t="n"/>
      <c r="E248" s="9" t="n"/>
      <c r="F248" s="19">
        <f>IF($C248="","",IFERROR(VLOOKUP($C248,'Клиенты'!$A$6:$C$505,3,FALSE),""))</f>
        <v/>
      </c>
      <c r="G248" s="20">
        <f>IF(OR($A248="",$F248=""),"",WORKDAY($A248+$F248-1,1,Праздники))</f>
        <v/>
      </c>
      <c r="H248" s="9">
        <f>IF($B248="","",SUMIFS(ОплатыСумма,ОплатыДокумент,$B248,ОплатыКлиент,$C248))</f>
        <v/>
      </c>
      <c r="I248" s="9">
        <f>IF($E248="","",$E248-$H248)</f>
        <v/>
      </c>
      <c r="J248" s="19">
        <f>IF(OR($I248="",$G248=""),"",IF($I248&lt;=0,"",MAX(0,ДатаОтчёта-$G248)))</f>
        <v/>
      </c>
      <c r="K248" s="8">
        <f>IF($I248="","",IF($I248&lt;=0,"",IF($G248="","без срока",IF($J248=0,"не просрочено",IF($J248&lt;=30,"0–30",IF($J248&lt;=60,"31–60",IF($J248&lt;=90,"61–90","90+")))))))</f>
        <v/>
      </c>
      <c r="L248" s="8">
        <f>IF($I248="","",IF($I248&lt;0,"переплата",IF($I248=0,"оплачен",IF($J248&gt;0,"просрочен","в срок"))))</f>
        <v/>
      </c>
    </row>
    <row r="249">
      <c r="A249" s="20" t="n"/>
      <c r="B249" s="8" t="n"/>
      <c r="C249" s="8" t="n"/>
      <c r="D249" s="8" t="n"/>
      <c r="E249" s="9" t="n"/>
      <c r="F249" s="19">
        <f>IF($C249="","",IFERROR(VLOOKUP($C249,'Клиенты'!$A$6:$C$505,3,FALSE),""))</f>
        <v/>
      </c>
      <c r="G249" s="20">
        <f>IF(OR($A249="",$F249=""),"",WORKDAY($A249+$F249-1,1,Праздники))</f>
        <v/>
      </c>
      <c r="H249" s="9">
        <f>IF($B249="","",SUMIFS(ОплатыСумма,ОплатыДокумент,$B249,ОплатыКлиент,$C249))</f>
        <v/>
      </c>
      <c r="I249" s="9">
        <f>IF($E249="","",$E249-$H249)</f>
        <v/>
      </c>
      <c r="J249" s="19">
        <f>IF(OR($I249="",$G249=""),"",IF($I249&lt;=0,"",MAX(0,ДатаОтчёта-$G249)))</f>
        <v/>
      </c>
      <c r="K249" s="8">
        <f>IF($I249="","",IF($I249&lt;=0,"",IF($G249="","без срока",IF($J249=0,"не просрочено",IF($J249&lt;=30,"0–30",IF($J249&lt;=60,"31–60",IF($J249&lt;=90,"61–90","90+")))))))</f>
        <v/>
      </c>
      <c r="L249" s="8">
        <f>IF($I249="","",IF($I249&lt;0,"переплата",IF($I249=0,"оплачен",IF($J249&gt;0,"просрочен","в срок"))))</f>
        <v/>
      </c>
    </row>
    <row r="250">
      <c r="A250" s="20" t="n"/>
      <c r="B250" s="8" t="n"/>
      <c r="C250" s="8" t="n"/>
      <c r="D250" s="8" t="n"/>
      <c r="E250" s="9" t="n"/>
      <c r="F250" s="19">
        <f>IF($C250="","",IFERROR(VLOOKUP($C250,'Клиенты'!$A$6:$C$505,3,FALSE),""))</f>
        <v/>
      </c>
      <c r="G250" s="20">
        <f>IF(OR($A250="",$F250=""),"",WORKDAY($A250+$F250-1,1,Праздники))</f>
        <v/>
      </c>
      <c r="H250" s="9">
        <f>IF($B250="","",SUMIFS(ОплатыСумма,ОплатыДокумент,$B250,ОплатыКлиент,$C250))</f>
        <v/>
      </c>
      <c r="I250" s="9">
        <f>IF($E250="","",$E250-$H250)</f>
        <v/>
      </c>
      <c r="J250" s="19">
        <f>IF(OR($I250="",$G250=""),"",IF($I250&lt;=0,"",MAX(0,ДатаОтчёта-$G250)))</f>
        <v/>
      </c>
      <c r="K250" s="8">
        <f>IF($I250="","",IF($I250&lt;=0,"",IF($G250="","без срока",IF($J250=0,"не просрочено",IF($J250&lt;=30,"0–30",IF($J250&lt;=60,"31–60",IF($J250&lt;=90,"61–90","90+")))))))</f>
        <v/>
      </c>
      <c r="L250" s="8">
        <f>IF($I250="","",IF($I250&lt;0,"переплата",IF($I250=0,"оплачен",IF($J250&gt;0,"просрочен","в срок"))))</f>
        <v/>
      </c>
    </row>
    <row r="251">
      <c r="A251" s="20" t="n"/>
      <c r="B251" s="8" t="n"/>
      <c r="C251" s="8" t="n"/>
      <c r="D251" s="8" t="n"/>
      <c r="E251" s="9" t="n"/>
      <c r="F251" s="19">
        <f>IF($C251="","",IFERROR(VLOOKUP($C251,'Клиенты'!$A$6:$C$505,3,FALSE),""))</f>
        <v/>
      </c>
      <c r="G251" s="20">
        <f>IF(OR($A251="",$F251=""),"",WORKDAY($A251+$F251-1,1,Праздники))</f>
        <v/>
      </c>
      <c r="H251" s="9">
        <f>IF($B251="","",SUMIFS(ОплатыСумма,ОплатыДокумент,$B251,ОплатыКлиент,$C251))</f>
        <v/>
      </c>
      <c r="I251" s="9">
        <f>IF($E251="","",$E251-$H251)</f>
        <v/>
      </c>
      <c r="J251" s="19">
        <f>IF(OR($I251="",$G251=""),"",IF($I251&lt;=0,"",MAX(0,ДатаОтчёта-$G251)))</f>
        <v/>
      </c>
      <c r="K251" s="8">
        <f>IF($I251="","",IF($I251&lt;=0,"",IF($G251="","без срока",IF($J251=0,"не просрочено",IF($J251&lt;=30,"0–30",IF($J251&lt;=60,"31–60",IF($J251&lt;=90,"61–90","90+")))))))</f>
        <v/>
      </c>
      <c r="L251" s="8">
        <f>IF($I251="","",IF($I251&lt;0,"переплата",IF($I251=0,"оплачен",IF($J251&gt;0,"просрочен","в срок"))))</f>
        <v/>
      </c>
    </row>
    <row r="252">
      <c r="A252" s="20" t="n"/>
      <c r="B252" s="8" t="n"/>
      <c r="C252" s="8" t="n"/>
      <c r="D252" s="8" t="n"/>
      <c r="E252" s="9" t="n"/>
      <c r="F252" s="19">
        <f>IF($C252="","",IFERROR(VLOOKUP($C252,'Клиенты'!$A$6:$C$505,3,FALSE),""))</f>
        <v/>
      </c>
      <c r="G252" s="20">
        <f>IF(OR($A252="",$F252=""),"",WORKDAY($A252+$F252-1,1,Праздники))</f>
        <v/>
      </c>
      <c r="H252" s="9">
        <f>IF($B252="","",SUMIFS(ОплатыСумма,ОплатыДокумент,$B252,ОплатыКлиент,$C252))</f>
        <v/>
      </c>
      <c r="I252" s="9">
        <f>IF($E252="","",$E252-$H252)</f>
        <v/>
      </c>
      <c r="J252" s="19">
        <f>IF(OR($I252="",$G252=""),"",IF($I252&lt;=0,"",MAX(0,ДатаОтчёта-$G252)))</f>
        <v/>
      </c>
      <c r="K252" s="8">
        <f>IF($I252="","",IF($I252&lt;=0,"",IF($G252="","без срока",IF($J252=0,"не просрочено",IF($J252&lt;=30,"0–30",IF($J252&lt;=60,"31–60",IF($J252&lt;=90,"61–90","90+")))))))</f>
        <v/>
      </c>
      <c r="L252" s="8">
        <f>IF($I252="","",IF($I252&lt;0,"переплата",IF($I252=0,"оплачен",IF($J252&gt;0,"просрочен","в срок"))))</f>
        <v/>
      </c>
    </row>
    <row r="253">
      <c r="A253" s="20" t="n"/>
      <c r="B253" s="8" t="n"/>
      <c r="C253" s="8" t="n"/>
      <c r="D253" s="8" t="n"/>
      <c r="E253" s="9" t="n"/>
      <c r="F253" s="19">
        <f>IF($C253="","",IFERROR(VLOOKUP($C253,'Клиенты'!$A$6:$C$505,3,FALSE),""))</f>
        <v/>
      </c>
      <c r="G253" s="20">
        <f>IF(OR($A253="",$F253=""),"",WORKDAY($A253+$F253-1,1,Праздники))</f>
        <v/>
      </c>
      <c r="H253" s="9">
        <f>IF($B253="","",SUMIFS(ОплатыСумма,ОплатыДокумент,$B253,ОплатыКлиент,$C253))</f>
        <v/>
      </c>
      <c r="I253" s="9">
        <f>IF($E253="","",$E253-$H253)</f>
        <v/>
      </c>
      <c r="J253" s="19">
        <f>IF(OR($I253="",$G253=""),"",IF($I253&lt;=0,"",MAX(0,ДатаОтчёта-$G253)))</f>
        <v/>
      </c>
      <c r="K253" s="8">
        <f>IF($I253="","",IF($I253&lt;=0,"",IF($G253="","без срока",IF($J253=0,"не просрочено",IF($J253&lt;=30,"0–30",IF($J253&lt;=60,"31–60",IF($J253&lt;=90,"61–90","90+")))))))</f>
        <v/>
      </c>
      <c r="L253" s="8">
        <f>IF($I253="","",IF($I253&lt;0,"переплата",IF($I253=0,"оплачен",IF($J253&gt;0,"просрочен","в срок"))))</f>
        <v/>
      </c>
    </row>
    <row r="254">
      <c r="A254" s="20" t="n"/>
      <c r="B254" s="8" t="n"/>
      <c r="C254" s="8" t="n"/>
      <c r="D254" s="8" t="n"/>
      <c r="E254" s="9" t="n"/>
      <c r="F254" s="19">
        <f>IF($C254="","",IFERROR(VLOOKUP($C254,'Клиенты'!$A$6:$C$505,3,FALSE),""))</f>
        <v/>
      </c>
      <c r="G254" s="20">
        <f>IF(OR($A254="",$F254=""),"",WORKDAY($A254+$F254-1,1,Праздники))</f>
        <v/>
      </c>
      <c r="H254" s="9">
        <f>IF($B254="","",SUMIFS(ОплатыСумма,ОплатыДокумент,$B254,ОплатыКлиент,$C254))</f>
        <v/>
      </c>
      <c r="I254" s="9">
        <f>IF($E254="","",$E254-$H254)</f>
        <v/>
      </c>
      <c r="J254" s="19">
        <f>IF(OR($I254="",$G254=""),"",IF($I254&lt;=0,"",MAX(0,ДатаОтчёта-$G254)))</f>
        <v/>
      </c>
      <c r="K254" s="8">
        <f>IF($I254="","",IF($I254&lt;=0,"",IF($G254="","без срока",IF($J254=0,"не просрочено",IF($J254&lt;=30,"0–30",IF($J254&lt;=60,"31–60",IF($J254&lt;=90,"61–90","90+")))))))</f>
        <v/>
      </c>
      <c r="L254" s="8">
        <f>IF($I254="","",IF($I254&lt;0,"переплата",IF($I254=0,"оплачен",IF($J254&gt;0,"просрочен","в срок"))))</f>
        <v/>
      </c>
    </row>
    <row r="255">
      <c r="A255" s="20" t="n"/>
      <c r="B255" s="8" t="n"/>
      <c r="C255" s="8" t="n"/>
      <c r="D255" s="8" t="n"/>
      <c r="E255" s="9" t="n"/>
      <c r="F255" s="19">
        <f>IF($C255="","",IFERROR(VLOOKUP($C255,'Клиенты'!$A$6:$C$505,3,FALSE),""))</f>
        <v/>
      </c>
      <c r="G255" s="20">
        <f>IF(OR($A255="",$F255=""),"",WORKDAY($A255+$F255-1,1,Праздники))</f>
        <v/>
      </c>
      <c r="H255" s="9">
        <f>IF($B255="","",SUMIFS(ОплатыСумма,ОплатыДокумент,$B255,ОплатыКлиент,$C255))</f>
        <v/>
      </c>
      <c r="I255" s="9">
        <f>IF($E255="","",$E255-$H255)</f>
        <v/>
      </c>
      <c r="J255" s="19">
        <f>IF(OR($I255="",$G255=""),"",IF($I255&lt;=0,"",MAX(0,ДатаОтчёта-$G255)))</f>
        <v/>
      </c>
      <c r="K255" s="8">
        <f>IF($I255="","",IF($I255&lt;=0,"",IF($G255="","без срока",IF($J255=0,"не просрочено",IF($J255&lt;=30,"0–30",IF($J255&lt;=60,"31–60",IF($J255&lt;=90,"61–90","90+")))))))</f>
        <v/>
      </c>
      <c r="L255" s="8">
        <f>IF($I255="","",IF($I255&lt;0,"переплата",IF($I255=0,"оплачен",IF($J255&gt;0,"просрочен","в срок"))))</f>
        <v/>
      </c>
    </row>
    <row r="256">
      <c r="A256" s="20" t="n"/>
      <c r="B256" s="8" t="n"/>
      <c r="C256" s="8" t="n"/>
      <c r="D256" s="8" t="n"/>
      <c r="E256" s="9" t="n"/>
      <c r="F256" s="19">
        <f>IF($C256="","",IFERROR(VLOOKUP($C256,'Клиенты'!$A$6:$C$505,3,FALSE),""))</f>
        <v/>
      </c>
      <c r="G256" s="20">
        <f>IF(OR($A256="",$F256=""),"",WORKDAY($A256+$F256-1,1,Праздники))</f>
        <v/>
      </c>
      <c r="H256" s="9">
        <f>IF($B256="","",SUMIFS(ОплатыСумма,ОплатыДокумент,$B256,ОплатыКлиент,$C256))</f>
        <v/>
      </c>
      <c r="I256" s="9">
        <f>IF($E256="","",$E256-$H256)</f>
        <v/>
      </c>
      <c r="J256" s="19">
        <f>IF(OR($I256="",$G256=""),"",IF($I256&lt;=0,"",MAX(0,ДатаОтчёта-$G256)))</f>
        <v/>
      </c>
      <c r="K256" s="8">
        <f>IF($I256="","",IF($I256&lt;=0,"",IF($G256="","без срока",IF($J256=0,"не просрочено",IF($J256&lt;=30,"0–30",IF($J256&lt;=60,"31–60",IF($J256&lt;=90,"61–90","90+")))))))</f>
        <v/>
      </c>
      <c r="L256" s="8">
        <f>IF($I256="","",IF($I256&lt;0,"переплата",IF($I256=0,"оплачен",IF($J256&gt;0,"просрочен","в срок"))))</f>
        <v/>
      </c>
    </row>
    <row r="257">
      <c r="A257" s="20" t="n"/>
      <c r="B257" s="8" t="n"/>
      <c r="C257" s="8" t="n"/>
      <c r="D257" s="8" t="n"/>
      <c r="E257" s="9" t="n"/>
      <c r="F257" s="19">
        <f>IF($C257="","",IFERROR(VLOOKUP($C257,'Клиенты'!$A$6:$C$505,3,FALSE),""))</f>
        <v/>
      </c>
      <c r="G257" s="20">
        <f>IF(OR($A257="",$F257=""),"",WORKDAY($A257+$F257-1,1,Праздники))</f>
        <v/>
      </c>
      <c r="H257" s="9">
        <f>IF($B257="","",SUMIFS(ОплатыСумма,ОплатыДокумент,$B257,ОплатыКлиент,$C257))</f>
        <v/>
      </c>
      <c r="I257" s="9">
        <f>IF($E257="","",$E257-$H257)</f>
        <v/>
      </c>
      <c r="J257" s="19">
        <f>IF(OR($I257="",$G257=""),"",IF($I257&lt;=0,"",MAX(0,ДатаОтчёта-$G257)))</f>
        <v/>
      </c>
      <c r="K257" s="8">
        <f>IF($I257="","",IF($I257&lt;=0,"",IF($G257="","без срока",IF($J257=0,"не просрочено",IF($J257&lt;=30,"0–30",IF($J257&lt;=60,"31–60",IF($J257&lt;=90,"61–90","90+")))))))</f>
        <v/>
      </c>
      <c r="L257" s="8">
        <f>IF($I257="","",IF($I257&lt;0,"переплата",IF($I257=0,"оплачен",IF($J257&gt;0,"просрочен","в срок"))))</f>
        <v/>
      </c>
    </row>
    <row r="258">
      <c r="A258" s="20" t="n"/>
      <c r="B258" s="8" t="n"/>
      <c r="C258" s="8" t="n"/>
      <c r="D258" s="8" t="n"/>
      <c r="E258" s="9" t="n"/>
      <c r="F258" s="19">
        <f>IF($C258="","",IFERROR(VLOOKUP($C258,'Клиенты'!$A$6:$C$505,3,FALSE),""))</f>
        <v/>
      </c>
      <c r="G258" s="20">
        <f>IF(OR($A258="",$F258=""),"",WORKDAY($A258+$F258-1,1,Праздники))</f>
        <v/>
      </c>
      <c r="H258" s="9">
        <f>IF($B258="","",SUMIFS(ОплатыСумма,ОплатыДокумент,$B258,ОплатыКлиент,$C258))</f>
        <v/>
      </c>
      <c r="I258" s="9">
        <f>IF($E258="","",$E258-$H258)</f>
        <v/>
      </c>
      <c r="J258" s="19">
        <f>IF(OR($I258="",$G258=""),"",IF($I258&lt;=0,"",MAX(0,ДатаОтчёта-$G258)))</f>
        <v/>
      </c>
      <c r="K258" s="8">
        <f>IF($I258="","",IF($I258&lt;=0,"",IF($G258="","без срока",IF($J258=0,"не просрочено",IF($J258&lt;=30,"0–30",IF($J258&lt;=60,"31–60",IF($J258&lt;=90,"61–90","90+")))))))</f>
        <v/>
      </c>
      <c r="L258" s="8">
        <f>IF($I258="","",IF($I258&lt;0,"переплата",IF($I258=0,"оплачен",IF($J258&gt;0,"просрочен","в срок"))))</f>
        <v/>
      </c>
    </row>
    <row r="259">
      <c r="A259" s="20" t="n"/>
      <c r="B259" s="8" t="n"/>
      <c r="C259" s="8" t="n"/>
      <c r="D259" s="8" t="n"/>
      <c r="E259" s="9" t="n"/>
      <c r="F259" s="19">
        <f>IF($C259="","",IFERROR(VLOOKUP($C259,'Клиенты'!$A$6:$C$505,3,FALSE),""))</f>
        <v/>
      </c>
      <c r="G259" s="20">
        <f>IF(OR($A259="",$F259=""),"",WORKDAY($A259+$F259-1,1,Праздники))</f>
        <v/>
      </c>
      <c r="H259" s="9">
        <f>IF($B259="","",SUMIFS(ОплатыСумма,ОплатыДокумент,$B259,ОплатыКлиент,$C259))</f>
        <v/>
      </c>
      <c r="I259" s="9">
        <f>IF($E259="","",$E259-$H259)</f>
        <v/>
      </c>
      <c r="J259" s="19">
        <f>IF(OR($I259="",$G259=""),"",IF($I259&lt;=0,"",MAX(0,ДатаОтчёта-$G259)))</f>
        <v/>
      </c>
      <c r="K259" s="8">
        <f>IF($I259="","",IF($I259&lt;=0,"",IF($G259="","без срока",IF($J259=0,"не просрочено",IF($J259&lt;=30,"0–30",IF($J259&lt;=60,"31–60",IF($J259&lt;=90,"61–90","90+")))))))</f>
        <v/>
      </c>
      <c r="L259" s="8">
        <f>IF($I259="","",IF($I259&lt;0,"переплата",IF($I259=0,"оплачен",IF($J259&gt;0,"просрочен","в срок"))))</f>
        <v/>
      </c>
    </row>
    <row r="260">
      <c r="A260" s="20" t="n"/>
      <c r="B260" s="8" t="n"/>
      <c r="C260" s="8" t="n"/>
      <c r="D260" s="8" t="n"/>
      <c r="E260" s="9" t="n"/>
      <c r="F260" s="19">
        <f>IF($C260="","",IFERROR(VLOOKUP($C260,'Клиенты'!$A$6:$C$505,3,FALSE),""))</f>
        <v/>
      </c>
      <c r="G260" s="20">
        <f>IF(OR($A260="",$F260=""),"",WORKDAY($A260+$F260-1,1,Праздники))</f>
        <v/>
      </c>
      <c r="H260" s="9">
        <f>IF($B260="","",SUMIFS(ОплатыСумма,ОплатыДокумент,$B260,ОплатыКлиент,$C260))</f>
        <v/>
      </c>
      <c r="I260" s="9">
        <f>IF($E260="","",$E260-$H260)</f>
        <v/>
      </c>
      <c r="J260" s="19">
        <f>IF(OR($I260="",$G260=""),"",IF($I260&lt;=0,"",MAX(0,ДатаОтчёта-$G260)))</f>
        <v/>
      </c>
      <c r="K260" s="8">
        <f>IF($I260="","",IF($I260&lt;=0,"",IF($G260="","без срока",IF($J260=0,"не просрочено",IF($J260&lt;=30,"0–30",IF($J260&lt;=60,"31–60",IF($J260&lt;=90,"61–90","90+")))))))</f>
        <v/>
      </c>
      <c r="L260" s="8">
        <f>IF($I260="","",IF($I260&lt;0,"переплата",IF($I260=0,"оплачен",IF($J260&gt;0,"просрочен","в срок"))))</f>
        <v/>
      </c>
    </row>
    <row r="261">
      <c r="A261" s="20" t="n"/>
      <c r="B261" s="8" t="n"/>
      <c r="C261" s="8" t="n"/>
      <c r="D261" s="8" t="n"/>
      <c r="E261" s="9" t="n"/>
      <c r="F261" s="19">
        <f>IF($C261="","",IFERROR(VLOOKUP($C261,'Клиенты'!$A$6:$C$505,3,FALSE),""))</f>
        <v/>
      </c>
      <c r="G261" s="20">
        <f>IF(OR($A261="",$F261=""),"",WORKDAY($A261+$F261-1,1,Праздники))</f>
        <v/>
      </c>
      <c r="H261" s="9">
        <f>IF($B261="","",SUMIFS(ОплатыСумма,ОплатыДокумент,$B261,ОплатыКлиент,$C261))</f>
        <v/>
      </c>
      <c r="I261" s="9">
        <f>IF($E261="","",$E261-$H261)</f>
        <v/>
      </c>
      <c r="J261" s="19">
        <f>IF(OR($I261="",$G261=""),"",IF($I261&lt;=0,"",MAX(0,ДатаОтчёта-$G261)))</f>
        <v/>
      </c>
      <c r="K261" s="8">
        <f>IF($I261="","",IF($I261&lt;=0,"",IF($G261="","без срока",IF($J261=0,"не просрочено",IF($J261&lt;=30,"0–30",IF($J261&lt;=60,"31–60",IF($J261&lt;=90,"61–90","90+")))))))</f>
        <v/>
      </c>
      <c r="L261" s="8">
        <f>IF($I261="","",IF($I261&lt;0,"переплата",IF($I261=0,"оплачен",IF($J261&gt;0,"просрочен","в срок"))))</f>
        <v/>
      </c>
    </row>
    <row r="262">
      <c r="A262" s="20" t="n"/>
      <c r="B262" s="8" t="n"/>
      <c r="C262" s="8" t="n"/>
      <c r="D262" s="8" t="n"/>
      <c r="E262" s="9" t="n"/>
      <c r="F262" s="19">
        <f>IF($C262="","",IFERROR(VLOOKUP($C262,'Клиенты'!$A$6:$C$505,3,FALSE),""))</f>
        <v/>
      </c>
      <c r="G262" s="20">
        <f>IF(OR($A262="",$F262=""),"",WORKDAY($A262+$F262-1,1,Праздники))</f>
        <v/>
      </c>
      <c r="H262" s="9">
        <f>IF($B262="","",SUMIFS(ОплатыСумма,ОплатыДокумент,$B262,ОплатыКлиент,$C262))</f>
        <v/>
      </c>
      <c r="I262" s="9">
        <f>IF($E262="","",$E262-$H262)</f>
        <v/>
      </c>
      <c r="J262" s="19">
        <f>IF(OR($I262="",$G262=""),"",IF($I262&lt;=0,"",MAX(0,ДатаОтчёта-$G262)))</f>
        <v/>
      </c>
      <c r="K262" s="8">
        <f>IF($I262="","",IF($I262&lt;=0,"",IF($G262="","без срока",IF($J262=0,"не просрочено",IF($J262&lt;=30,"0–30",IF($J262&lt;=60,"31–60",IF($J262&lt;=90,"61–90","90+")))))))</f>
        <v/>
      </c>
      <c r="L262" s="8">
        <f>IF($I262="","",IF($I262&lt;0,"переплата",IF($I262=0,"оплачен",IF($J262&gt;0,"просрочен","в срок"))))</f>
        <v/>
      </c>
    </row>
    <row r="263">
      <c r="A263" s="20" t="n"/>
      <c r="B263" s="8" t="n"/>
      <c r="C263" s="8" t="n"/>
      <c r="D263" s="8" t="n"/>
      <c r="E263" s="9" t="n"/>
      <c r="F263" s="19">
        <f>IF($C263="","",IFERROR(VLOOKUP($C263,'Клиенты'!$A$6:$C$505,3,FALSE),""))</f>
        <v/>
      </c>
      <c r="G263" s="20">
        <f>IF(OR($A263="",$F263=""),"",WORKDAY($A263+$F263-1,1,Праздники))</f>
        <v/>
      </c>
      <c r="H263" s="9">
        <f>IF($B263="","",SUMIFS(ОплатыСумма,ОплатыДокумент,$B263,ОплатыКлиент,$C263))</f>
        <v/>
      </c>
      <c r="I263" s="9">
        <f>IF($E263="","",$E263-$H263)</f>
        <v/>
      </c>
      <c r="J263" s="19">
        <f>IF(OR($I263="",$G263=""),"",IF($I263&lt;=0,"",MAX(0,ДатаОтчёта-$G263)))</f>
        <v/>
      </c>
      <c r="K263" s="8">
        <f>IF($I263="","",IF($I263&lt;=0,"",IF($G263="","без срока",IF($J263=0,"не просрочено",IF($J263&lt;=30,"0–30",IF($J263&lt;=60,"31–60",IF($J263&lt;=90,"61–90","90+")))))))</f>
        <v/>
      </c>
      <c r="L263" s="8">
        <f>IF($I263="","",IF($I263&lt;0,"переплата",IF($I263=0,"оплачен",IF($J263&gt;0,"просрочен","в срок"))))</f>
        <v/>
      </c>
    </row>
    <row r="264">
      <c r="A264" s="20" t="n"/>
      <c r="B264" s="8" t="n"/>
      <c r="C264" s="8" t="n"/>
      <c r="D264" s="8" t="n"/>
      <c r="E264" s="9" t="n"/>
      <c r="F264" s="19">
        <f>IF($C264="","",IFERROR(VLOOKUP($C264,'Клиенты'!$A$6:$C$505,3,FALSE),""))</f>
        <v/>
      </c>
      <c r="G264" s="20">
        <f>IF(OR($A264="",$F264=""),"",WORKDAY($A264+$F264-1,1,Праздники))</f>
        <v/>
      </c>
      <c r="H264" s="9">
        <f>IF($B264="","",SUMIFS(ОплатыСумма,ОплатыДокумент,$B264,ОплатыКлиент,$C264))</f>
        <v/>
      </c>
      <c r="I264" s="9">
        <f>IF($E264="","",$E264-$H264)</f>
        <v/>
      </c>
      <c r="J264" s="19">
        <f>IF(OR($I264="",$G264=""),"",IF($I264&lt;=0,"",MAX(0,ДатаОтчёта-$G264)))</f>
        <v/>
      </c>
      <c r="K264" s="8">
        <f>IF($I264="","",IF($I264&lt;=0,"",IF($G264="","без срока",IF($J264=0,"не просрочено",IF($J264&lt;=30,"0–30",IF($J264&lt;=60,"31–60",IF($J264&lt;=90,"61–90","90+")))))))</f>
        <v/>
      </c>
      <c r="L264" s="8">
        <f>IF($I264="","",IF($I264&lt;0,"переплата",IF($I264=0,"оплачен",IF($J264&gt;0,"просрочен","в срок"))))</f>
        <v/>
      </c>
    </row>
    <row r="265">
      <c r="A265" s="20" t="n"/>
      <c r="B265" s="8" t="n"/>
      <c r="C265" s="8" t="n"/>
      <c r="D265" s="8" t="n"/>
      <c r="E265" s="9" t="n"/>
      <c r="F265" s="19">
        <f>IF($C265="","",IFERROR(VLOOKUP($C265,'Клиенты'!$A$6:$C$505,3,FALSE),""))</f>
        <v/>
      </c>
      <c r="G265" s="20">
        <f>IF(OR($A265="",$F265=""),"",WORKDAY($A265+$F265-1,1,Праздники))</f>
        <v/>
      </c>
      <c r="H265" s="9">
        <f>IF($B265="","",SUMIFS(ОплатыСумма,ОплатыДокумент,$B265,ОплатыКлиент,$C265))</f>
        <v/>
      </c>
      <c r="I265" s="9">
        <f>IF($E265="","",$E265-$H265)</f>
        <v/>
      </c>
      <c r="J265" s="19">
        <f>IF(OR($I265="",$G265=""),"",IF($I265&lt;=0,"",MAX(0,ДатаОтчёта-$G265)))</f>
        <v/>
      </c>
      <c r="K265" s="8">
        <f>IF($I265="","",IF($I265&lt;=0,"",IF($G265="","без срока",IF($J265=0,"не просрочено",IF($J265&lt;=30,"0–30",IF($J265&lt;=60,"31–60",IF($J265&lt;=90,"61–90","90+")))))))</f>
        <v/>
      </c>
      <c r="L265" s="8">
        <f>IF($I265="","",IF($I265&lt;0,"переплата",IF($I265=0,"оплачен",IF($J265&gt;0,"просрочен","в срок"))))</f>
        <v/>
      </c>
    </row>
    <row r="266">
      <c r="A266" s="20" t="n"/>
      <c r="B266" s="8" t="n"/>
      <c r="C266" s="8" t="n"/>
      <c r="D266" s="8" t="n"/>
      <c r="E266" s="9" t="n"/>
      <c r="F266" s="19">
        <f>IF($C266="","",IFERROR(VLOOKUP($C266,'Клиенты'!$A$6:$C$505,3,FALSE),""))</f>
        <v/>
      </c>
      <c r="G266" s="20">
        <f>IF(OR($A266="",$F266=""),"",WORKDAY($A266+$F266-1,1,Праздники))</f>
        <v/>
      </c>
      <c r="H266" s="9">
        <f>IF($B266="","",SUMIFS(ОплатыСумма,ОплатыДокумент,$B266,ОплатыКлиент,$C266))</f>
        <v/>
      </c>
      <c r="I266" s="9">
        <f>IF($E266="","",$E266-$H266)</f>
        <v/>
      </c>
      <c r="J266" s="19">
        <f>IF(OR($I266="",$G266=""),"",IF($I266&lt;=0,"",MAX(0,ДатаОтчёта-$G266)))</f>
        <v/>
      </c>
      <c r="K266" s="8">
        <f>IF($I266="","",IF($I266&lt;=0,"",IF($G266="","без срока",IF($J266=0,"не просрочено",IF($J266&lt;=30,"0–30",IF($J266&lt;=60,"31–60",IF($J266&lt;=90,"61–90","90+")))))))</f>
        <v/>
      </c>
      <c r="L266" s="8">
        <f>IF($I266="","",IF($I266&lt;0,"переплата",IF($I266=0,"оплачен",IF($J266&gt;0,"просрочен","в срок"))))</f>
        <v/>
      </c>
    </row>
    <row r="267">
      <c r="A267" s="20" t="n"/>
      <c r="B267" s="8" t="n"/>
      <c r="C267" s="8" t="n"/>
      <c r="D267" s="8" t="n"/>
      <c r="E267" s="9" t="n"/>
      <c r="F267" s="19">
        <f>IF($C267="","",IFERROR(VLOOKUP($C267,'Клиенты'!$A$6:$C$505,3,FALSE),""))</f>
        <v/>
      </c>
      <c r="G267" s="20">
        <f>IF(OR($A267="",$F267=""),"",WORKDAY($A267+$F267-1,1,Праздники))</f>
        <v/>
      </c>
      <c r="H267" s="9">
        <f>IF($B267="","",SUMIFS(ОплатыСумма,ОплатыДокумент,$B267,ОплатыКлиент,$C267))</f>
        <v/>
      </c>
      <c r="I267" s="9">
        <f>IF($E267="","",$E267-$H267)</f>
        <v/>
      </c>
      <c r="J267" s="19">
        <f>IF(OR($I267="",$G267=""),"",IF($I267&lt;=0,"",MAX(0,ДатаОтчёта-$G267)))</f>
        <v/>
      </c>
      <c r="K267" s="8">
        <f>IF($I267="","",IF($I267&lt;=0,"",IF($G267="","без срока",IF($J267=0,"не просрочено",IF($J267&lt;=30,"0–30",IF($J267&lt;=60,"31–60",IF($J267&lt;=90,"61–90","90+")))))))</f>
        <v/>
      </c>
      <c r="L267" s="8">
        <f>IF($I267="","",IF($I267&lt;0,"переплата",IF($I267=0,"оплачен",IF($J267&gt;0,"просрочен","в срок"))))</f>
        <v/>
      </c>
    </row>
    <row r="268">
      <c r="A268" s="20" t="n"/>
      <c r="B268" s="8" t="n"/>
      <c r="C268" s="8" t="n"/>
      <c r="D268" s="8" t="n"/>
      <c r="E268" s="9" t="n"/>
      <c r="F268" s="19">
        <f>IF($C268="","",IFERROR(VLOOKUP($C268,'Клиенты'!$A$6:$C$505,3,FALSE),""))</f>
        <v/>
      </c>
      <c r="G268" s="20">
        <f>IF(OR($A268="",$F268=""),"",WORKDAY($A268+$F268-1,1,Праздники))</f>
        <v/>
      </c>
      <c r="H268" s="9">
        <f>IF($B268="","",SUMIFS(ОплатыСумма,ОплатыДокумент,$B268,ОплатыКлиент,$C268))</f>
        <v/>
      </c>
      <c r="I268" s="9">
        <f>IF($E268="","",$E268-$H268)</f>
        <v/>
      </c>
      <c r="J268" s="19">
        <f>IF(OR($I268="",$G268=""),"",IF($I268&lt;=0,"",MAX(0,ДатаОтчёта-$G268)))</f>
        <v/>
      </c>
      <c r="K268" s="8">
        <f>IF($I268="","",IF($I268&lt;=0,"",IF($G268="","без срока",IF($J268=0,"не просрочено",IF($J268&lt;=30,"0–30",IF($J268&lt;=60,"31–60",IF($J268&lt;=90,"61–90","90+")))))))</f>
        <v/>
      </c>
      <c r="L268" s="8">
        <f>IF($I268="","",IF($I268&lt;0,"переплата",IF($I268=0,"оплачен",IF($J268&gt;0,"просрочен","в срок"))))</f>
        <v/>
      </c>
    </row>
    <row r="269">
      <c r="A269" s="20" t="n"/>
      <c r="B269" s="8" t="n"/>
      <c r="C269" s="8" t="n"/>
      <c r="D269" s="8" t="n"/>
      <c r="E269" s="9" t="n"/>
      <c r="F269" s="19">
        <f>IF($C269="","",IFERROR(VLOOKUP($C269,'Клиенты'!$A$6:$C$505,3,FALSE),""))</f>
        <v/>
      </c>
      <c r="G269" s="20">
        <f>IF(OR($A269="",$F269=""),"",WORKDAY($A269+$F269-1,1,Праздники))</f>
        <v/>
      </c>
      <c r="H269" s="9">
        <f>IF($B269="","",SUMIFS(ОплатыСумма,ОплатыДокумент,$B269,ОплатыКлиент,$C269))</f>
        <v/>
      </c>
      <c r="I269" s="9">
        <f>IF($E269="","",$E269-$H269)</f>
        <v/>
      </c>
      <c r="J269" s="19">
        <f>IF(OR($I269="",$G269=""),"",IF($I269&lt;=0,"",MAX(0,ДатаОтчёта-$G269)))</f>
        <v/>
      </c>
      <c r="K269" s="8">
        <f>IF($I269="","",IF($I269&lt;=0,"",IF($G269="","без срока",IF($J269=0,"не просрочено",IF($J269&lt;=30,"0–30",IF($J269&lt;=60,"31–60",IF($J269&lt;=90,"61–90","90+")))))))</f>
        <v/>
      </c>
      <c r="L269" s="8">
        <f>IF($I269="","",IF($I269&lt;0,"переплата",IF($I269=0,"оплачен",IF($J269&gt;0,"просрочен","в срок"))))</f>
        <v/>
      </c>
    </row>
    <row r="270">
      <c r="A270" s="20" t="n"/>
      <c r="B270" s="8" t="n"/>
      <c r="C270" s="8" t="n"/>
      <c r="D270" s="8" t="n"/>
      <c r="E270" s="9" t="n"/>
      <c r="F270" s="19">
        <f>IF($C270="","",IFERROR(VLOOKUP($C270,'Клиенты'!$A$6:$C$505,3,FALSE),""))</f>
        <v/>
      </c>
      <c r="G270" s="20">
        <f>IF(OR($A270="",$F270=""),"",WORKDAY($A270+$F270-1,1,Праздники))</f>
        <v/>
      </c>
      <c r="H270" s="9">
        <f>IF($B270="","",SUMIFS(ОплатыСумма,ОплатыДокумент,$B270,ОплатыКлиент,$C270))</f>
        <v/>
      </c>
      <c r="I270" s="9">
        <f>IF($E270="","",$E270-$H270)</f>
        <v/>
      </c>
      <c r="J270" s="19">
        <f>IF(OR($I270="",$G270=""),"",IF($I270&lt;=0,"",MAX(0,ДатаОтчёта-$G270)))</f>
        <v/>
      </c>
      <c r="K270" s="8">
        <f>IF($I270="","",IF($I270&lt;=0,"",IF($G270="","без срока",IF($J270=0,"не просрочено",IF($J270&lt;=30,"0–30",IF($J270&lt;=60,"31–60",IF($J270&lt;=90,"61–90","90+")))))))</f>
        <v/>
      </c>
      <c r="L270" s="8">
        <f>IF($I270="","",IF($I270&lt;0,"переплата",IF($I270=0,"оплачен",IF($J270&gt;0,"просрочен","в срок"))))</f>
        <v/>
      </c>
    </row>
    <row r="271">
      <c r="A271" s="20" t="n"/>
      <c r="B271" s="8" t="n"/>
      <c r="C271" s="8" t="n"/>
      <c r="D271" s="8" t="n"/>
      <c r="E271" s="9" t="n"/>
      <c r="F271" s="19">
        <f>IF($C271="","",IFERROR(VLOOKUP($C271,'Клиенты'!$A$6:$C$505,3,FALSE),""))</f>
        <v/>
      </c>
      <c r="G271" s="20">
        <f>IF(OR($A271="",$F271=""),"",WORKDAY($A271+$F271-1,1,Праздники))</f>
        <v/>
      </c>
      <c r="H271" s="9">
        <f>IF($B271="","",SUMIFS(ОплатыСумма,ОплатыДокумент,$B271,ОплатыКлиент,$C271))</f>
        <v/>
      </c>
      <c r="I271" s="9">
        <f>IF($E271="","",$E271-$H271)</f>
        <v/>
      </c>
      <c r="J271" s="19">
        <f>IF(OR($I271="",$G271=""),"",IF($I271&lt;=0,"",MAX(0,ДатаОтчёта-$G271)))</f>
        <v/>
      </c>
      <c r="K271" s="8">
        <f>IF($I271="","",IF($I271&lt;=0,"",IF($G271="","без срока",IF($J271=0,"не просрочено",IF($J271&lt;=30,"0–30",IF($J271&lt;=60,"31–60",IF($J271&lt;=90,"61–90","90+")))))))</f>
        <v/>
      </c>
      <c r="L271" s="8">
        <f>IF($I271="","",IF($I271&lt;0,"переплата",IF($I271=0,"оплачен",IF($J271&gt;0,"просрочен","в срок"))))</f>
        <v/>
      </c>
    </row>
    <row r="272">
      <c r="A272" s="20" t="n"/>
      <c r="B272" s="8" t="n"/>
      <c r="C272" s="8" t="n"/>
      <c r="D272" s="8" t="n"/>
      <c r="E272" s="9" t="n"/>
      <c r="F272" s="19">
        <f>IF($C272="","",IFERROR(VLOOKUP($C272,'Клиенты'!$A$6:$C$505,3,FALSE),""))</f>
        <v/>
      </c>
      <c r="G272" s="20">
        <f>IF(OR($A272="",$F272=""),"",WORKDAY($A272+$F272-1,1,Праздники))</f>
        <v/>
      </c>
      <c r="H272" s="9">
        <f>IF($B272="","",SUMIFS(ОплатыСумма,ОплатыДокумент,$B272,ОплатыКлиент,$C272))</f>
        <v/>
      </c>
      <c r="I272" s="9">
        <f>IF($E272="","",$E272-$H272)</f>
        <v/>
      </c>
      <c r="J272" s="19">
        <f>IF(OR($I272="",$G272=""),"",IF($I272&lt;=0,"",MAX(0,ДатаОтчёта-$G272)))</f>
        <v/>
      </c>
      <c r="K272" s="8">
        <f>IF($I272="","",IF($I272&lt;=0,"",IF($G272="","без срока",IF($J272=0,"не просрочено",IF($J272&lt;=30,"0–30",IF($J272&lt;=60,"31–60",IF($J272&lt;=90,"61–90","90+")))))))</f>
        <v/>
      </c>
      <c r="L272" s="8">
        <f>IF($I272="","",IF($I272&lt;0,"переплата",IF($I272=0,"оплачен",IF($J272&gt;0,"просрочен","в срок"))))</f>
        <v/>
      </c>
    </row>
    <row r="273">
      <c r="A273" s="20" t="n"/>
      <c r="B273" s="8" t="n"/>
      <c r="C273" s="8" t="n"/>
      <c r="D273" s="8" t="n"/>
      <c r="E273" s="9" t="n"/>
      <c r="F273" s="19">
        <f>IF($C273="","",IFERROR(VLOOKUP($C273,'Клиенты'!$A$6:$C$505,3,FALSE),""))</f>
        <v/>
      </c>
      <c r="G273" s="20">
        <f>IF(OR($A273="",$F273=""),"",WORKDAY($A273+$F273-1,1,Праздники))</f>
        <v/>
      </c>
      <c r="H273" s="9">
        <f>IF($B273="","",SUMIFS(ОплатыСумма,ОплатыДокумент,$B273,ОплатыКлиент,$C273))</f>
        <v/>
      </c>
      <c r="I273" s="9">
        <f>IF($E273="","",$E273-$H273)</f>
        <v/>
      </c>
      <c r="J273" s="19">
        <f>IF(OR($I273="",$G273=""),"",IF($I273&lt;=0,"",MAX(0,ДатаОтчёта-$G273)))</f>
        <v/>
      </c>
      <c r="K273" s="8">
        <f>IF($I273="","",IF($I273&lt;=0,"",IF($G273="","без срока",IF($J273=0,"не просрочено",IF($J273&lt;=30,"0–30",IF($J273&lt;=60,"31–60",IF($J273&lt;=90,"61–90","90+")))))))</f>
        <v/>
      </c>
      <c r="L273" s="8">
        <f>IF($I273="","",IF($I273&lt;0,"переплата",IF($I273=0,"оплачен",IF($J273&gt;0,"просрочен","в срок"))))</f>
        <v/>
      </c>
    </row>
    <row r="274">
      <c r="A274" s="20" t="n"/>
      <c r="B274" s="8" t="n"/>
      <c r="C274" s="8" t="n"/>
      <c r="D274" s="8" t="n"/>
      <c r="E274" s="9" t="n"/>
      <c r="F274" s="19">
        <f>IF($C274="","",IFERROR(VLOOKUP($C274,'Клиенты'!$A$6:$C$505,3,FALSE),""))</f>
        <v/>
      </c>
      <c r="G274" s="20">
        <f>IF(OR($A274="",$F274=""),"",WORKDAY($A274+$F274-1,1,Праздники))</f>
        <v/>
      </c>
      <c r="H274" s="9">
        <f>IF($B274="","",SUMIFS(ОплатыСумма,ОплатыДокумент,$B274,ОплатыКлиент,$C274))</f>
        <v/>
      </c>
      <c r="I274" s="9">
        <f>IF($E274="","",$E274-$H274)</f>
        <v/>
      </c>
      <c r="J274" s="19">
        <f>IF(OR($I274="",$G274=""),"",IF($I274&lt;=0,"",MAX(0,ДатаОтчёта-$G274)))</f>
        <v/>
      </c>
      <c r="K274" s="8">
        <f>IF($I274="","",IF($I274&lt;=0,"",IF($G274="","без срока",IF($J274=0,"не просрочено",IF($J274&lt;=30,"0–30",IF($J274&lt;=60,"31–60",IF($J274&lt;=90,"61–90","90+")))))))</f>
        <v/>
      </c>
      <c r="L274" s="8">
        <f>IF($I274="","",IF($I274&lt;0,"переплата",IF($I274=0,"оплачен",IF($J274&gt;0,"просрочен","в срок"))))</f>
        <v/>
      </c>
    </row>
    <row r="275">
      <c r="A275" s="20" t="n"/>
      <c r="B275" s="8" t="n"/>
      <c r="C275" s="8" t="n"/>
      <c r="D275" s="8" t="n"/>
      <c r="E275" s="9" t="n"/>
      <c r="F275" s="19">
        <f>IF($C275="","",IFERROR(VLOOKUP($C275,'Клиенты'!$A$6:$C$505,3,FALSE),""))</f>
        <v/>
      </c>
      <c r="G275" s="20">
        <f>IF(OR($A275="",$F275=""),"",WORKDAY($A275+$F275-1,1,Праздники))</f>
        <v/>
      </c>
      <c r="H275" s="9">
        <f>IF($B275="","",SUMIFS(ОплатыСумма,ОплатыДокумент,$B275,ОплатыКлиент,$C275))</f>
        <v/>
      </c>
      <c r="I275" s="9">
        <f>IF($E275="","",$E275-$H275)</f>
        <v/>
      </c>
      <c r="J275" s="19">
        <f>IF(OR($I275="",$G275=""),"",IF($I275&lt;=0,"",MAX(0,ДатаОтчёта-$G275)))</f>
        <v/>
      </c>
      <c r="K275" s="8">
        <f>IF($I275="","",IF($I275&lt;=0,"",IF($G275="","без срока",IF($J275=0,"не просрочено",IF($J275&lt;=30,"0–30",IF($J275&lt;=60,"31–60",IF($J275&lt;=90,"61–90","90+")))))))</f>
        <v/>
      </c>
      <c r="L275" s="8">
        <f>IF($I275="","",IF($I275&lt;0,"переплата",IF($I275=0,"оплачен",IF($J275&gt;0,"просрочен","в срок"))))</f>
        <v/>
      </c>
    </row>
    <row r="276">
      <c r="A276" s="20" t="n"/>
      <c r="B276" s="8" t="n"/>
      <c r="C276" s="8" t="n"/>
      <c r="D276" s="8" t="n"/>
      <c r="E276" s="9" t="n"/>
      <c r="F276" s="19">
        <f>IF($C276="","",IFERROR(VLOOKUP($C276,'Клиенты'!$A$6:$C$505,3,FALSE),""))</f>
        <v/>
      </c>
      <c r="G276" s="20">
        <f>IF(OR($A276="",$F276=""),"",WORKDAY($A276+$F276-1,1,Праздники))</f>
        <v/>
      </c>
      <c r="H276" s="9">
        <f>IF($B276="","",SUMIFS(ОплатыСумма,ОплатыДокумент,$B276,ОплатыКлиент,$C276))</f>
        <v/>
      </c>
      <c r="I276" s="9">
        <f>IF($E276="","",$E276-$H276)</f>
        <v/>
      </c>
      <c r="J276" s="19">
        <f>IF(OR($I276="",$G276=""),"",IF($I276&lt;=0,"",MAX(0,ДатаОтчёта-$G276)))</f>
        <v/>
      </c>
      <c r="K276" s="8">
        <f>IF($I276="","",IF($I276&lt;=0,"",IF($G276="","без срока",IF($J276=0,"не просрочено",IF($J276&lt;=30,"0–30",IF($J276&lt;=60,"31–60",IF($J276&lt;=90,"61–90","90+")))))))</f>
        <v/>
      </c>
      <c r="L276" s="8">
        <f>IF($I276="","",IF($I276&lt;0,"переплата",IF($I276=0,"оплачен",IF($J276&gt;0,"просрочен","в срок"))))</f>
        <v/>
      </c>
    </row>
    <row r="277">
      <c r="A277" s="20" t="n"/>
      <c r="B277" s="8" t="n"/>
      <c r="C277" s="8" t="n"/>
      <c r="D277" s="8" t="n"/>
      <c r="E277" s="9" t="n"/>
      <c r="F277" s="19">
        <f>IF($C277="","",IFERROR(VLOOKUP($C277,'Клиенты'!$A$6:$C$505,3,FALSE),""))</f>
        <v/>
      </c>
      <c r="G277" s="20">
        <f>IF(OR($A277="",$F277=""),"",WORKDAY($A277+$F277-1,1,Праздники))</f>
        <v/>
      </c>
      <c r="H277" s="9">
        <f>IF($B277="","",SUMIFS(ОплатыСумма,ОплатыДокумент,$B277,ОплатыКлиент,$C277))</f>
        <v/>
      </c>
      <c r="I277" s="9">
        <f>IF($E277="","",$E277-$H277)</f>
        <v/>
      </c>
      <c r="J277" s="19">
        <f>IF(OR($I277="",$G277=""),"",IF($I277&lt;=0,"",MAX(0,ДатаОтчёта-$G277)))</f>
        <v/>
      </c>
      <c r="K277" s="8">
        <f>IF($I277="","",IF($I277&lt;=0,"",IF($G277="","без срока",IF($J277=0,"не просрочено",IF($J277&lt;=30,"0–30",IF($J277&lt;=60,"31–60",IF($J277&lt;=90,"61–90","90+")))))))</f>
        <v/>
      </c>
      <c r="L277" s="8">
        <f>IF($I277="","",IF($I277&lt;0,"переплата",IF($I277=0,"оплачен",IF($J277&gt;0,"просрочен","в срок"))))</f>
        <v/>
      </c>
    </row>
    <row r="278">
      <c r="A278" s="20" t="n"/>
      <c r="B278" s="8" t="n"/>
      <c r="C278" s="8" t="n"/>
      <c r="D278" s="8" t="n"/>
      <c r="E278" s="9" t="n"/>
      <c r="F278" s="19">
        <f>IF($C278="","",IFERROR(VLOOKUP($C278,'Клиенты'!$A$6:$C$505,3,FALSE),""))</f>
        <v/>
      </c>
      <c r="G278" s="20">
        <f>IF(OR($A278="",$F278=""),"",WORKDAY($A278+$F278-1,1,Праздники))</f>
        <v/>
      </c>
      <c r="H278" s="9">
        <f>IF($B278="","",SUMIFS(ОплатыСумма,ОплатыДокумент,$B278,ОплатыКлиент,$C278))</f>
        <v/>
      </c>
      <c r="I278" s="9">
        <f>IF($E278="","",$E278-$H278)</f>
        <v/>
      </c>
      <c r="J278" s="19">
        <f>IF(OR($I278="",$G278=""),"",IF($I278&lt;=0,"",MAX(0,ДатаОтчёта-$G278)))</f>
        <v/>
      </c>
      <c r="K278" s="8">
        <f>IF($I278="","",IF($I278&lt;=0,"",IF($G278="","без срока",IF($J278=0,"не просрочено",IF($J278&lt;=30,"0–30",IF($J278&lt;=60,"31–60",IF($J278&lt;=90,"61–90","90+")))))))</f>
        <v/>
      </c>
      <c r="L278" s="8">
        <f>IF($I278="","",IF($I278&lt;0,"переплата",IF($I278=0,"оплачен",IF($J278&gt;0,"просрочен","в срок"))))</f>
        <v/>
      </c>
    </row>
    <row r="279">
      <c r="A279" s="20" t="n"/>
      <c r="B279" s="8" t="n"/>
      <c r="C279" s="8" t="n"/>
      <c r="D279" s="8" t="n"/>
      <c r="E279" s="9" t="n"/>
      <c r="F279" s="19">
        <f>IF($C279="","",IFERROR(VLOOKUP($C279,'Клиенты'!$A$6:$C$505,3,FALSE),""))</f>
        <v/>
      </c>
      <c r="G279" s="20">
        <f>IF(OR($A279="",$F279=""),"",WORKDAY($A279+$F279-1,1,Праздники))</f>
        <v/>
      </c>
      <c r="H279" s="9">
        <f>IF($B279="","",SUMIFS(ОплатыСумма,ОплатыДокумент,$B279,ОплатыКлиент,$C279))</f>
        <v/>
      </c>
      <c r="I279" s="9">
        <f>IF($E279="","",$E279-$H279)</f>
        <v/>
      </c>
      <c r="J279" s="19">
        <f>IF(OR($I279="",$G279=""),"",IF($I279&lt;=0,"",MAX(0,ДатаОтчёта-$G279)))</f>
        <v/>
      </c>
      <c r="K279" s="8">
        <f>IF($I279="","",IF($I279&lt;=0,"",IF($G279="","без срока",IF($J279=0,"не просрочено",IF($J279&lt;=30,"0–30",IF($J279&lt;=60,"31–60",IF($J279&lt;=90,"61–90","90+")))))))</f>
        <v/>
      </c>
      <c r="L279" s="8">
        <f>IF($I279="","",IF($I279&lt;0,"переплата",IF($I279=0,"оплачен",IF($J279&gt;0,"просрочен","в срок"))))</f>
        <v/>
      </c>
    </row>
    <row r="280">
      <c r="A280" s="20" t="n"/>
      <c r="B280" s="8" t="n"/>
      <c r="C280" s="8" t="n"/>
      <c r="D280" s="8" t="n"/>
      <c r="E280" s="9" t="n"/>
      <c r="F280" s="19">
        <f>IF($C280="","",IFERROR(VLOOKUP($C280,'Клиенты'!$A$6:$C$505,3,FALSE),""))</f>
        <v/>
      </c>
      <c r="G280" s="20">
        <f>IF(OR($A280="",$F280=""),"",WORKDAY($A280+$F280-1,1,Праздники))</f>
        <v/>
      </c>
      <c r="H280" s="9">
        <f>IF($B280="","",SUMIFS(ОплатыСумма,ОплатыДокумент,$B280,ОплатыКлиент,$C280))</f>
        <v/>
      </c>
      <c r="I280" s="9">
        <f>IF($E280="","",$E280-$H280)</f>
        <v/>
      </c>
      <c r="J280" s="19">
        <f>IF(OR($I280="",$G280=""),"",IF($I280&lt;=0,"",MAX(0,ДатаОтчёта-$G280)))</f>
        <v/>
      </c>
      <c r="K280" s="8">
        <f>IF($I280="","",IF($I280&lt;=0,"",IF($G280="","без срока",IF($J280=0,"не просрочено",IF($J280&lt;=30,"0–30",IF($J280&lt;=60,"31–60",IF($J280&lt;=90,"61–90","90+")))))))</f>
        <v/>
      </c>
      <c r="L280" s="8">
        <f>IF($I280="","",IF($I280&lt;0,"переплата",IF($I280=0,"оплачен",IF($J280&gt;0,"просрочен","в срок"))))</f>
        <v/>
      </c>
    </row>
    <row r="281">
      <c r="A281" s="20" t="n"/>
      <c r="B281" s="8" t="n"/>
      <c r="C281" s="8" t="n"/>
      <c r="D281" s="8" t="n"/>
      <c r="E281" s="9" t="n"/>
      <c r="F281" s="19">
        <f>IF($C281="","",IFERROR(VLOOKUP($C281,'Клиенты'!$A$6:$C$505,3,FALSE),""))</f>
        <v/>
      </c>
      <c r="G281" s="20">
        <f>IF(OR($A281="",$F281=""),"",WORKDAY($A281+$F281-1,1,Праздники))</f>
        <v/>
      </c>
      <c r="H281" s="9">
        <f>IF($B281="","",SUMIFS(ОплатыСумма,ОплатыДокумент,$B281,ОплатыКлиент,$C281))</f>
        <v/>
      </c>
      <c r="I281" s="9">
        <f>IF($E281="","",$E281-$H281)</f>
        <v/>
      </c>
      <c r="J281" s="19">
        <f>IF(OR($I281="",$G281=""),"",IF($I281&lt;=0,"",MAX(0,ДатаОтчёта-$G281)))</f>
        <v/>
      </c>
      <c r="K281" s="8">
        <f>IF($I281="","",IF($I281&lt;=0,"",IF($G281="","без срока",IF($J281=0,"не просрочено",IF($J281&lt;=30,"0–30",IF($J281&lt;=60,"31–60",IF($J281&lt;=90,"61–90","90+")))))))</f>
        <v/>
      </c>
      <c r="L281" s="8">
        <f>IF($I281="","",IF($I281&lt;0,"переплата",IF($I281=0,"оплачен",IF($J281&gt;0,"просрочен","в срок"))))</f>
        <v/>
      </c>
    </row>
    <row r="282">
      <c r="A282" s="20" t="n"/>
      <c r="B282" s="8" t="n"/>
      <c r="C282" s="8" t="n"/>
      <c r="D282" s="8" t="n"/>
      <c r="E282" s="9" t="n"/>
      <c r="F282" s="19">
        <f>IF($C282="","",IFERROR(VLOOKUP($C282,'Клиенты'!$A$6:$C$505,3,FALSE),""))</f>
        <v/>
      </c>
      <c r="G282" s="20">
        <f>IF(OR($A282="",$F282=""),"",WORKDAY($A282+$F282-1,1,Праздники))</f>
        <v/>
      </c>
      <c r="H282" s="9">
        <f>IF($B282="","",SUMIFS(ОплатыСумма,ОплатыДокумент,$B282,ОплатыКлиент,$C282))</f>
        <v/>
      </c>
      <c r="I282" s="9">
        <f>IF($E282="","",$E282-$H282)</f>
        <v/>
      </c>
      <c r="J282" s="19">
        <f>IF(OR($I282="",$G282=""),"",IF($I282&lt;=0,"",MAX(0,ДатаОтчёта-$G282)))</f>
        <v/>
      </c>
      <c r="K282" s="8">
        <f>IF($I282="","",IF($I282&lt;=0,"",IF($G282="","без срока",IF($J282=0,"не просрочено",IF($J282&lt;=30,"0–30",IF($J282&lt;=60,"31–60",IF($J282&lt;=90,"61–90","90+")))))))</f>
        <v/>
      </c>
      <c r="L282" s="8">
        <f>IF($I282="","",IF($I282&lt;0,"переплата",IF($I282=0,"оплачен",IF($J282&gt;0,"просрочен","в срок"))))</f>
        <v/>
      </c>
    </row>
    <row r="283">
      <c r="A283" s="20" t="n"/>
      <c r="B283" s="8" t="n"/>
      <c r="C283" s="8" t="n"/>
      <c r="D283" s="8" t="n"/>
      <c r="E283" s="9" t="n"/>
      <c r="F283" s="19">
        <f>IF($C283="","",IFERROR(VLOOKUP($C283,'Клиенты'!$A$6:$C$505,3,FALSE),""))</f>
        <v/>
      </c>
      <c r="G283" s="20">
        <f>IF(OR($A283="",$F283=""),"",WORKDAY($A283+$F283-1,1,Праздники))</f>
        <v/>
      </c>
      <c r="H283" s="9">
        <f>IF($B283="","",SUMIFS(ОплатыСумма,ОплатыДокумент,$B283,ОплатыКлиент,$C283))</f>
        <v/>
      </c>
      <c r="I283" s="9">
        <f>IF($E283="","",$E283-$H283)</f>
        <v/>
      </c>
      <c r="J283" s="19">
        <f>IF(OR($I283="",$G283=""),"",IF($I283&lt;=0,"",MAX(0,ДатаОтчёта-$G283)))</f>
        <v/>
      </c>
      <c r="K283" s="8">
        <f>IF($I283="","",IF($I283&lt;=0,"",IF($G283="","без срока",IF($J283=0,"не просрочено",IF($J283&lt;=30,"0–30",IF($J283&lt;=60,"31–60",IF($J283&lt;=90,"61–90","90+")))))))</f>
        <v/>
      </c>
      <c r="L283" s="8">
        <f>IF($I283="","",IF($I283&lt;0,"переплата",IF($I283=0,"оплачен",IF($J283&gt;0,"просрочен","в срок"))))</f>
        <v/>
      </c>
    </row>
    <row r="284">
      <c r="A284" s="20" t="n"/>
      <c r="B284" s="8" t="n"/>
      <c r="C284" s="8" t="n"/>
      <c r="D284" s="8" t="n"/>
      <c r="E284" s="9" t="n"/>
      <c r="F284" s="19">
        <f>IF($C284="","",IFERROR(VLOOKUP($C284,'Клиенты'!$A$6:$C$505,3,FALSE),""))</f>
        <v/>
      </c>
      <c r="G284" s="20">
        <f>IF(OR($A284="",$F284=""),"",WORKDAY($A284+$F284-1,1,Праздники))</f>
        <v/>
      </c>
      <c r="H284" s="9">
        <f>IF($B284="","",SUMIFS(ОплатыСумма,ОплатыДокумент,$B284,ОплатыКлиент,$C284))</f>
        <v/>
      </c>
      <c r="I284" s="9">
        <f>IF($E284="","",$E284-$H284)</f>
        <v/>
      </c>
      <c r="J284" s="19">
        <f>IF(OR($I284="",$G284=""),"",IF($I284&lt;=0,"",MAX(0,ДатаОтчёта-$G284)))</f>
        <v/>
      </c>
      <c r="K284" s="8">
        <f>IF($I284="","",IF($I284&lt;=0,"",IF($G284="","без срока",IF($J284=0,"не просрочено",IF($J284&lt;=30,"0–30",IF($J284&lt;=60,"31–60",IF($J284&lt;=90,"61–90","90+")))))))</f>
        <v/>
      </c>
      <c r="L284" s="8">
        <f>IF($I284="","",IF($I284&lt;0,"переплата",IF($I284=0,"оплачен",IF($J284&gt;0,"просрочен","в срок"))))</f>
        <v/>
      </c>
    </row>
    <row r="285">
      <c r="A285" s="20" t="n"/>
      <c r="B285" s="8" t="n"/>
      <c r="C285" s="8" t="n"/>
      <c r="D285" s="8" t="n"/>
      <c r="E285" s="9" t="n"/>
      <c r="F285" s="19">
        <f>IF($C285="","",IFERROR(VLOOKUP($C285,'Клиенты'!$A$6:$C$505,3,FALSE),""))</f>
        <v/>
      </c>
      <c r="G285" s="20">
        <f>IF(OR($A285="",$F285=""),"",WORKDAY($A285+$F285-1,1,Праздники))</f>
        <v/>
      </c>
      <c r="H285" s="9">
        <f>IF($B285="","",SUMIFS(ОплатыСумма,ОплатыДокумент,$B285,ОплатыКлиент,$C285))</f>
        <v/>
      </c>
      <c r="I285" s="9">
        <f>IF($E285="","",$E285-$H285)</f>
        <v/>
      </c>
      <c r="J285" s="19">
        <f>IF(OR($I285="",$G285=""),"",IF($I285&lt;=0,"",MAX(0,ДатаОтчёта-$G285)))</f>
        <v/>
      </c>
      <c r="K285" s="8">
        <f>IF($I285="","",IF($I285&lt;=0,"",IF($G285="","без срока",IF($J285=0,"не просрочено",IF($J285&lt;=30,"0–30",IF($J285&lt;=60,"31–60",IF($J285&lt;=90,"61–90","90+")))))))</f>
        <v/>
      </c>
      <c r="L285" s="8">
        <f>IF($I285="","",IF($I285&lt;0,"переплата",IF($I285=0,"оплачен",IF($J285&gt;0,"просрочен","в срок"))))</f>
        <v/>
      </c>
    </row>
    <row r="286">
      <c r="A286" s="20" t="n"/>
      <c r="B286" s="8" t="n"/>
      <c r="C286" s="8" t="n"/>
      <c r="D286" s="8" t="n"/>
      <c r="E286" s="9" t="n"/>
      <c r="F286" s="19">
        <f>IF($C286="","",IFERROR(VLOOKUP($C286,'Клиенты'!$A$6:$C$505,3,FALSE),""))</f>
        <v/>
      </c>
      <c r="G286" s="20">
        <f>IF(OR($A286="",$F286=""),"",WORKDAY($A286+$F286-1,1,Праздники))</f>
        <v/>
      </c>
      <c r="H286" s="9">
        <f>IF($B286="","",SUMIFS(ОплатыСумма,ОплатыДокумент,$B286,ОплатыКлиент,$C286))</f>
        <v/>
      </c>
      <c r="I286" s="9">
        <f>IF($E286="","",$E286-$H286)</f>
        <v/>
      </c>
      <c r="J286" s="19">
        <f>IF(OR($I286="",$G286=""),"",IF($I286&lt;=0,"",MAX(0,ДатаОтчёта-$G286)))</f>
        <v/>
      </c>
      <c r="K286" s="8">
        <f>IF($I286="","",IF($I286&lt;=0,"",IF($G286="","без срока",IF($J286=0,"не просрочено",IF($J286&lt;=30,"0–30",IF($J286&lt;=60,"31–60",IF($J286&lt;=90,"61–90","90+")))))))</f>
        <v/>
      </c>
      <c r="L286" s="8">
        <f>IF($I286="","",IF($I286&lt;0,"переплата",IF($I286=0,"оплачен",IF($J286&gt;0,"просрочен","в срок"))))</f>
        <v/>
      </c>
    </row>
    <row r="287">
      <c r="A287" s="20" t="n"/>
      <c r="B287" s="8" t="n"/>
      <c r="C287" s="8" t="n"/>
      <c r="D287" s="8" t="n"/>
      <c r="E287" s="9" t="n"/>
      <c r="F287" s="19">
        <f>IF($C287="","",IFERROR(VLOOKUP($C287,'Клиенты'!$A$6:$C$505,3,FALSE),""))</f>
        <v/>
      </c>
      <c r="G287" s="20">
        <f>IF(OR($A287="",$F287=""),"",WORKDAY($A287+$F287-1,1,Праздники))</f>
        <v/>
      </c>
      <c r="H287" s="9">
        <f>IF($B287="","",SUMIFS(ОплатыСумма,ОплатыДокумент,$B287,ОплатыКлиент,$C287))</f>
        <v/>
      </c>
      <c r="I287" s="9">
        <f>IF($E287="","",$E287-$H287)</f>
        <v/>
      </c>
      <c r="J287" s="19">
        <f>IF(OR($I287="",$G287=""),"",IF($I287&lt;=0,"",MAX(0,ДатаОтчёта-$G287)))</f>
        <v/>
      </c>
      <c r="K287" s="8">
        <f>IF($I287="","",IF($I287&lt;=0,"",IF($G287="","без срока",IF($J287=0,"не просрочено",IF($J287&lt;=30,"0–30",IF($J287&lt;=60,"31–60",IF($J287&lt;=90,"61–90","90+")))))))</f>
        <v/>
      </c>
      <c r="L287" s="8">
        <f>IF($I287="","",IF($I287&lt;0,"переплата",IF($I287=0,"оплачен",IF($J287&gt;0,"просрочен","в срок"))))</f>
        <v/>
      </c>
    </row>
    <row r="288">
      <c r="A288" s="20" t="n"/>
      <c r="B288" s="8" t="n"/>
      <c r="C288" s="8" t="n"/>
      <c r="D288" s="8" t="n"/>
      <c r="E288" s="9" t="n"/>
      <c r="F288" s="19">
        <f>IF($C288="","",IFERROR(VLOOKUP($C288,'Клиенты'!$A$6:$C$505,3,FALSE),""))</f>
        <v/>
      </c>
      <c r="G288" s="20">
        <f>IF(OR($A288="",$F288=""),"",WORKDAY($A288+$F288-1,1,Праздники))</f>
        <v/>
      </c>
      <c r="H288" s="9">
        <f>IF($B288="","",SUMIFS(ОплатыСумма,ОплатыДокумент,$B288,ОплатыКлиент,$C288))</f>
        <v/>
      </c>
      <c r="I288" s="9">
        <f>IF($E288="","",$E288-$H288)</f>
        <v/>
      </c>
      <c r="J288" s="19">
        <f>IF(OR($I288="",$G288=""),"",IF($I288&lt;=0,"",MAX(0,ДатаОтчёта-$G288)))</f>
        <v/>
      </c>
      <c r="K288" s="8">
        <f>IF($I288="","",IF($I288&lt;=0,"",IF($G288="","без срока",IF($J288=0,"не просрочено",IF($J288&lt;=30,"0–30",IF($J288&lt;=60,"31–60",IF($J288&lt;=90,"61–90","90+")))))))</f>
        <v/>
      </c>
      <c r="L288" s="8">
        <f>IF($I288="","",IF($I288&lt;0,"переплата",IF($I288=0,"оплачен",IF($J288&gt;0,"просрочен","в срок"))))</f>
        <v/>
      </c>
    </row>
    <row r="289">
      <c r="A289" s="20" t="n"/>
      <c r="B289" s="8" t="n"/>
      <c r="C289" s="8" t="n"/>
      <c r="D289" s="8" t="n"/>
      <c r="E289" s="9" t="n"/>
      <c r="F289" s="19">
        <f>IF($C289="","",IFERROR(VLOOKUP($C289,'Клиенты'!$A$6:$C$505,3,FALSE),""))</f>
        <v/>
      </c>
      <c r="G289" s="20">
        <f>IF(OR($A289="",$F289=""),"",WORKDAY($A289+$F289-1,1,Праздники))</f>
        <v/>
      </c>
      <c r="H289" s="9">
        <f>IF($B289="","",SUMIFS(ОплатыСумма,ОплатыДокумент,$B289,ОплатыКлиент,$C289))</f>
        <v/>
      </c>
      <c r="I289" s="9">
        <f>IF($E289="","",$E289-$H289)</f>
        <v/>
      </c>
      <c r="J289" s="19">
        <f>IF(OR($I289="",$G289=""),"",IF($I289&lt;=0,"",MAX(0,ДатаОтчёта-$G289)))</f>
        <v/>
      </c>
      <c r="K289" s="8">
        <f>IF($I289="","",IF($I289&lt;=0,"",IF($G289="","без срока",IF($J289=0,"не просрочено",IF($J289&lt;=30,"0–30",IF($J289&lt;=60,"31–60",IF($J289&lt;=90,"61–90","90+")))))))</f>
        <v/>
      </c>
      <c r="L289" s="8">
        <f>IF($I289="","",IF($I289&lt;0,"переплата",IF($I289=0,"оплачен",IF($J289&gt;0,"просрочен","в срок"))))</f>
        <v/>
      </c>
    </row>
    <row r="290">
      <c r="A290" s="20" t="n"/>
      <c r="B290" s="8" t="n"/>
      <c r="C290" s="8" t="n"/>
      <c r="D290" s="8" t="n"/>
      <c r="E290" s="9" t="n"/>
      <c r="F290" s="19">
        <f>IF($C290="","",IFERROR(VLOOKUP($C290,'Клиенты'!$A$6:$C$505,3,FALSE),""))</f>
        <v/>
      </c>
      <c r="G290" s="20">
        <f>IF(OR($A290="",$F290=""),"",WORKDAY($A290+$F290-1,1,Праздники))</f>
        <v/>
      </c>
      <c r="H290" s="9">
        <f>IF($B290="","",SUMIFS(ОплатыСумма,ОплатыДокумент,$B290,ОплатыКлиент,$C290))</f>
        <v/>
      </c>
      <c r="I290" s="9">
        <f>IF($E290="","",$E290-$H290)</f>
        <v/>
      </c>
      <c r="J290" s="19">
        <f>IF(OR($I290="",$G290=""),"",IF($I290&lt;=0,"",MAX(0,ДатаОтчёта-$G290)))</f>
        <v/>
      </c>
      <c r="K290" s="8">
        <f>IF($I290="","",IF($I290&lt;=0,"",IF($G290="","без срока",IF($J290=0,"не просрочено",IF($J290&lt;=30,"0–30",IF($J290&lt;=60,"31–60",IF($J290&lt;=90,"61–90","90+")))))))</f>
        <v/>
      </c>
      <c r="L290" s="8">
        <f>IF($I290="","",IF($I290&lt;0,"переплата",IF($I290=0,"оплачен",IF($J290&gt;0,"просрочен","в срок"))))</f>
        <v/>
      </c>
    </row>
    <row r="291">
      <c r="A291" s="20" t="n"/>
      <c r="B291" s="8" t="n"/>
      <c r="C291" s="8" t="n"/>
      <c r="D291" s="8" t="n"/>
      <c r="E291" s="9" t="n"/>
      <c r="F291" s="19">
        <f>IF($C291="","",IFERROR(VLOOKUP($C291,'Клиенты'!$A$6:$C$505,3,FALSE),""))</f>
        <v/>
      </c>
      <c r="G291" s="20">
        <f>IF(OR($A291="",$F291=""),"",WORKDAY($A291+$F291-1,1,Праздники))</f>
        <v/>
      </c>
      <c r="H291" s="9">
        <f>IF($B291="","",SUMIFS(ОплатыСумма,ОплатыДокумент,$B291,ОплатыКлиент,$C291))</f>
        <v/>
      </c>
      <c r="I291" s="9">
        <f>IF($E291="","",$E291-$H291)</f>
        <v/>
      </c>
      <c r="J291" s="19">
        <f>IF(OR($I291="",$G291=""),"",IF($I291&lt;=0,"",MAX(0,ДатаОтчёта-$G291)))</f>
        <v/>
      </c>
      <c r="K291" s="8">
        <f>IF($I291="","",IF($I291&lt;=0,"",IF($G291="","без срока",IF($J291=0,"не просрочено",IF($J291&lt;=30,"0–30",IF($J291&lt;=60,"31–60",IF($J291&lt;=90,"61–90","90+")))))))</f>
        <v/>
      </c>
      <c r="L291" s="8">
        <f>IF($I291="","",IF($I291&lt;0,"переплата",IF($I291=0,"оплачен",IF($J291&gt;0,"просрочен","в срок"))))</f>
        <v/>
      </c>
    </row>
    <row r="292">
      <c r="A292" s="20" t="n"/>
      <c r="B292" s="8" t="n"/>
      <c r="C292" s="8" t="n"/>
      <c r="D292" s="8" t="n"/>
      <c r="E292" s="9" t="n"/>
      <c r="F292" s="19">
        <f>IF($C292="","",IFERROR(VLOOKUP($C292,'Клиенты'!$A$6:$C$505,3,FALSE),""))</f>
        <v/>
      </c>
      <c r="G292" s="20">
        <f>IF(OR($A292="",$F292=""),"",WORKDAY($A292+$F292-1,1,Праздники))</f>
        <v/>
      </c>
      <c r="H292" s="9">
        <f>IF($B292="","",SUMIFS(ОплатыСумма,ОплатыДокумент,$B292,ОплатыКлиент,$C292))</f>
        <v/>
      </c>
      <c r="I292" s="9">
        <f>IF($E292="","",$E292-$H292)</f>
        <v/>
      </c>
      <c r="J292" s="19">
        <f>IF(OR($I292="",$G292=""),"",IF($I292&lt;=0,"",MAX(0,ДатаОтчёта-$G292)))</f>
        <v/>
      </c>
      <c r="K292" s="8">
        <f>IF($I292="","",IF($I292&lt;=0,"",IF($G292="","без срока",IF($J292=0,"не просрочено",IF($J292&lt;=30,"0–30",IF($J292&lt;=60,"31–60",IF($J292&lt;=90,"61–90","90+")))))))</f>
        <v/>
      </c>
      <c r="L292" s="8">
        <f>IF($I292="","",IF($I292&lt;0,"переплата",IF($I292=0,"оплачен",IF($J292&gt;0,"просрочен","в срок"))))</f>
        <v/>
      </c>
    </row>
    <row r="293">
      <c r="A293" s="20" t="n"/>
      <c r="B293" s="8" t="n"/>
      <c r="C293" s="8" t="n"/>
      <c r="D293" s="8" t="n"/>
      <c r="E293" s="9" t="n"/>
      <c r="F293" s="19">
        <f>IF($C293="","",IFERROR(VLOOKUP($C293,'Клиенты'!$A$6:$C$505,3,FALSE),""))</f>
        <v/>
      </c>
      <c r="G293" s="20">
        <f>IF(OR($A293="",$F293=""),"",WORKDAY($A293+$F293-1,1,Праздники))</f>
        <v/>
      </c>
      <c r="H293" s="9">
        <f>IF($B293="","",SUMIFS(ОплатыСумма,ОплатыДокумент,$B293,ОплатыКлиент,$C293))</f>
        <v/>
      </c>
      <c r="I293" s="9">
        <f>IF($E293="","",$E293-$H293)</f>
        <v/>
      </c>
      <c r="J293" s="19">
        <f>IF(OR($I293="",$G293=""),"",IF($I293&lt;=0,"",MAX(0,ДатаОтчёта-$G293)))</f>
        <v/>
      </c>
      <c r="K293" s="8">
        <f>IF($I293="","",IF($I293&lt;=0,"",IF($G293="","без срока",IF($J293=0,"не просрочено",IF($J293&lt;=30,"0–30",IF($J293&lt;=60,"31–60",IF($J293&lt;=90,"61–90","90+")))))))</f>
        <v/>
      </c>
      <c r="L293" s="8">
        <f>IF($I293="","",IF($I293&lt;0,"переплата",IF($I293=0,"оплачен",IF($J293&gt;0,"просрочен","в срок"))))</f>
        <v/>
      </c>
    </row>
    <row r="294">
      <c r="A294" s="20" t="n"/>
      <c r="B294" s="8" t="n"/>
      <c r="C294" s="8" t="n"/>
      <c r="D294" s="8" t="n"/>
      <c r="E294" s="9" t="n"/>
      <c r="F294" s="19">
        <f>IF($C294="","",IFERROR(VLOOKUP($C294,'Клиенты'!$A$6:$C$505,3,FALSE),""))</f>
        <v/>
      </c>
      <c r="G294" s="20">
        <f>IF(OR($A294="",$F294=""),"",WORKDAY($A294+$F294-1,1,Праздники))</f>
        <v/>
      </c>
      <c r="H294" s="9">
        <f>IF($B294="","",SUMIFS(ОплатыСумма,ОплатыДокумент,$B294,ОплатыКлиент,$C294))</f>
        <v/>
      </c>
      <c r="I294" s="9">
        <f>IF($E294="","",$E294-$H294)</f>
        <v/>
      </c>
      <c r="J294" s="19">
        <f>IF(OR($I294="",$G294=""),"",IF($I294&lt;=0,"",MAX(0,ДатаОтчёта-$G294)))</f>
        <v/>
      </c>
      <c r="K294" s="8">
        <f>IF($I294="","",IF($I294&lt;=0,"",IF($G294="","без срока",IF($J294=0,"не просрочено",IF($J294&lt;=30,"0–30",IF($J294&lt;=60,"31–60",IF($J294&lt;=90,"61–90","90+")))))))</f>
        <v/>
      </c>
      <c r="L294" s="8">
        <f>IF($I294="","",IF($I294&lt;0,"переплата",IF($I294=0,"оплачен",IF($J294&gt;0,"просрочен","в срок"))))</f>
        <v/>
      </c>
    </row>
    <row r="295">
      <c r="A295" s="20" t="n"/>
      <c r="B295" s="8" t="n"/>
      <c r="C295" s="8" t="n"/>
      <c r="D295" s="8" t="n"/>
      <c r="E295" s="9" t="n"/>
      <c r="F295" s="19">
        <f>IF($C295="","",IFERROR(VLOOKUP($C295,'Клиенты'!$A$6:$C$505,3,FALSE),""))</f>
        <v/>
      </c>
      <c r="G295" s="20">
        <f>IF(OR($A295="",$F295=""),"",WORKDAY($A295+$F295-1,1,Праздники))</f>
        <v/>
      </c>
      <c r="H295" s="9">
        <f>IF($B295="","",SUMIFS(ОплатыСумма,ОплатыДокумент,$B295,ОплатыКлиент,$C295))</f>
        <v/>
      </c>
      <c r="I295" s="9">
        <f>IF($E295="","",$E295-$H295)</f>
        <v/>
      </c>
      <c r="J295" s="19">
        <f>IF(OR($I295="",$G295=""),"",IF($I295&lt;=0,"",MAX(0,ДатаОтчёта-$G295)))</f>
        <v/>
      </c>
      <c r="K295" s="8">
        <f>IF($I295="","",IF($I295&lt;=0,"",IF($G295="","без срока",IF($J295=0,"не просрочено",IF($J295&lt;=30,"0–30",IF($J295&lt;=60,"31–60",IF($J295&lt;=90,"61–90","90+")))))))</f>
        <v/>
      </c>
      <c r="L295" s="8">
        <f>IF($I295="","",IF($I295&lt;0,"переплата",IF($I295=0,"оплачен",IF($J295&gt;0,"просрочен","в срок"))))</f>
        <v/>
      </c>
    </row>
    <row r="296">
      <c r="A296" s="20" t="n"/>
      <c r="B296" s="8" t="n"/>
      <c r="C296" s="8" t="n"/>
      <c r="D296" s="8" t="n"/>
      <c r="E296" s="9" t="n"/>
      <c r="F296" s="19">
        <f>IF($C296="","",IFERROR(VLOOKUP($C296,'Клиенты'!$A$6:$C$505,3,FALSE),""))</f>
        <v/>
      </c>
      <c r="G296" s="20">
        <f>IF(OR($A296="",$F296=""),"",WORKDAY($A296+$F296-1,1,Праздники))</f>
        <v/>
      </c>
      <c r="H296" s="9">
        <f>IF($B296="","",SUMIFS(ОплатыСумма,ОплатыДокумент,$B296,ОплатыКлиент,$C296))</f>
        <v/>
      </c>
      <c r="I296" s="9">
        <f>IF($E296="","",$E296-$H296)</f>
        <v/>
      </c>
      <c r="J296" s="19">
        <f>IF(OR($I296="",$G296=""),"",IF($I296&lt;=0,"",MAX(0,ДатаОтчёта-$G296)))</f>
        <v/>
      </c>
      <c r="K296" s="8">
        <f>IF($I296="","",IF($I296&lt;=0,"",IF($G296="","без срока",IF($J296=0,"не просрочено",IF($J296&lt;=30,"0–30",IF($J296&lt;=60,"31–60",IF($J296&lt;=90,"61–90","90+")))))))</f>
        <v/>
      </c>
      <c r="L296" s="8">
        <f>IF($I296="","",IF($I296&lt;0,"переплата",IF($I296=0,"оплачен",IF($J296&gt;0,"просрочен","в срок"))))</f>
        <v/>
      </c>
    </row>
    <row r="297">
      <c r="A297" s="20" t="n"/>
      <c r="B297" s="8" t="n"/>
      <c r="C297" s="8" t="n"/>
      <c r="D297" s="8" t="n"/>
      <c r="E297" s="9" t="n"/>
      <c r="F297" s="19">
        <f>IF($C297="","",IFERROR(VLOOKUP($C297,'Клиенты'!$A$6:$C$505,3,FALSE),""))</f>
        <v/>
      </c>
      <c r="G297" s="20">
        <f>IF(OR($A297="",$F297=""),"",WORKDAY($A297+$F297-1,1,Праздники))</f>
        <v/>
      </c>
      <c r="H297" s="9">
        <f>IF($B297="","",SUMIFS(ОплатыСумма,ОплатыДокумент,$B297,ОплатыКлиент,$C297))</f>
        <v/>
      </c>
      <c r="I297" s="9">
        <f>IF($E297="","",$E297-$H297)</f>
        <v/>
      </c>
      <c r="J297" s="19">
        <f>IF(OR($I297="",$G297=""),"",IF($I297&lt;=0,"",MAX(0,ДатаОтчёта-$G297)))</f>
        <v/>
      </c>
      <c r="K297" s="8">
        <f>IF($I297="","",IF($I297&lt;=0,"",IF($G297="","без срока",IF($J297=0,"не просрочено",IF($J297&lt;=30,"0–30",IF($J297&lt;=60,"31–60",IF($J297&lt;=90,"61–90","90+")))))))</f>
        <v/>
      </c>
      <c r="L297" s="8">
        <f>IF($I297="","",IF($I297&lt;0,"переплата",IF($I297=0,"оплачен",IF($J297&gt;0,"просрочен","в срок"))))</f>
        <v/>
      </c>
    </row>
    <row r="298">
      <c r="A298" s="20" t="n"/>
      <c r="B298" s="8" t="n"/>
      <c r="C298" s="8" t="n"/>
      <c r="D298" s="8" t="n"/>
      <c r="E298" s="9" t="n"/>
      <c r="F298" s="19">
        <f>IF($C298="","",IFERROR(VLOOKUP($C298,'Клиенты'!$A$6:$C$505,3,FALSE),""))</f>
        <v/>
      </c>
      <c r="G298" s="20">
        <f>IF(OR($A298="",$F298=""),"",WORKDAY($A298+$F298-1,1,Праздники))</f>
        <v/>
      </c>
      <c r="H298" s="9">
        <f>IF($B298="","",SUMIFS(ОплатыСумма,ОплатыДокумент,$B298,ОплатыКлиент,$C298))</f>
        <v/>
      </c>
      <c r="I298" s="9">
        <f>IF($E298="","",$E298-$H298)</f>
        <v/>
      </c>
      <c r="J298" s="19">
        <f>IF(OR($I298="",$G298=""),"",IF($I298&lt;=0,"",MAX(0,ДатаОтчёта-$G298)))</f>
        <v/>
      </c>
      <c r="K298" s="8">
        <f>IF($I298="","",IF($I298&lt;=0,"",IF($G298="","без срока",IF($J298=0,"не просрочено",IF($J298&lt;=30,"0–30",IF($J298&lt;=60,"31–60",IF($J298&lt;=90,"61–90","90+")))))))</f>
        <v/>
      </c>
      <c r="L298" s="8">
        <f>IF($I298="","",IF($I298&lt;0,"переплата",IF($I298=0,"оплачен",IF($J298&gt;0,"просрочен","в срок"))))</f>
        <v/>
      </c>
    </row>
    <row r="299">
      <c r="A299" s="20" t="n"/>
      <c r="B299" s="8" t="n"/>
      <c r="C299" s="8" t="n"/>
      <c r="D299" s="8" t="n"/>
      <c r="E299" s="9" t="n"/>
      <c r="F299" s="19">
        <f>IF($C299="","",IFERROR(VLOOKUP($C299,'Клиенты'!$A$6:$C$505,3,FALSE),""))</f>
        <v/>
      </c>
      <c r="G299" s="20">
        <f>IF(OR($A299="",$F299=""),"",WORKDAY($A299+$F299-1,1,Праздники))</f>
        <v/>
      </c>
      <c r="H299" s="9">
        <f>IF($B299="","",SUMIFS(ОплатыСумма,ОплатыДокумент,$B299,ОплатыКлиент,$C299))</f>
        <v/>
      </c>
      <c r="I299" s="9">
        <f>IF($E299="","",$E299-$H299)</f>
        <v/>
      </c>
      <c r="J299" s="19">
        <f>IF(OR($I299="",$G299=""),"",IF($I299&lt;=0,"",MAX(0,ДатаОтчёта-$G299)))</f>
        <v/>
      </c>
      <c r="K299" s="8">
        <f>IF($I299="","",IF($I299&lt;=0,"",IF($G299="","без срока",IF($J299=0,"не просрочено",IF($J299&lt;=30,"0–30",IF($J299&lt;=60,"31–60",IF($J299&lt;=90,"61–90","90+")))))))</f>
        <v/>
      </c>
      <c r="L299" s="8">
        <f>IF($I299="","",IF($I299&lt;0,"переплата",IF($I299=0,"оплачен",IF($J299&gt;0,"просрочен","в срок"))))</f>
        <v/>
      </c>
    </row>
    <row r="300">
      <c r="A300" s="20" t="n"/>
      <c r="B300" s="8" t="n"/>
      <c r="C300" s="8" t="n"/>
      <c r="D300" s="8" t="n"/>
      <c r="E300" s="9" t="n"/>
      <c r="F300" s="19">
        <f>IF($C300="","",IFERROR(VLOOKUP($C300,'Клиенты'!$A$6:$C$505,3,FALSE),""))</f>
        <v/>
      </c>
      <c r="G300" s="20">
        <f>IF(OR($A300="",$F300=""),"",WORKDAY($A300+$F300-1,1,Праздники))</f>
        <v/>
      </c>
      <c r="H300" s="9">
        <f>IF($B300="","",SUMIFS(ОплатыСумма,ОплатыДокумент,$B300,ОплатыКлиент,$C300))</f>
        <v/>
      </c>
      <c r="I300" s="9">
        <f>IF($E300="","",$E300-$H300)</f>
        <v/>
      </c>
      <c r="J300" s="19">
        <f>IF(OR($I300="",$G300=""),"",IF($I300&lt;=0,"",MAX(0,ДатаОтчёта-$G300)))</f>
        <v/>
      </c>
      <c r="K300" s="8">
        <f>IF($I300="","",IF($I300&lt;=0,"",IF($G300="","без срока",IF($J300=0,"не просрочено",IF($J300&lt;=30,"0–30",IF($J300&lt;=60,"31–60",IF($J300&lt;=90,"61–90","90+")))))))</f>
        <v/>
      </c>
      <c r="L300" s="8">
        <f>IF($I300="","",IF($I300&lt;0,"переплата",IF($I300=0,"оплачен",IF($J300&gt;0,"просрочен","в срок"))))</f>
        <v/>
      </c>
    </row>
    <row r="301">
      <c r="A301" s="20" t="n"/>
      <c r="B301" s="8" t="n"/>
      <c r="C301" s="8" t="n"/>
      <c r="D301" s="8" t="n"/>
      <c r="E301" s="9" t="n"/>
      <c r="F301" s="19">
        <f>IF($C301="","",IFERROR(VLOOKUP($C301,'Клиенты'!$A$6:$C$505,3,FALSE),""))</f>
        <v/>
      </c>
      <c r="G301" s="20">
        <f>IF(OR($A301="",$F301=""),"",WORKDAY($A301+$F301-1,1,Праздники))</f>
        <v/>
      </c>
      <c r="H301" s="9">
        <f>IF($B301="","",SUMIFS(ОплатыСумма,ОплатыДокумент,$B301,ОплатыКлиент,$C301))</f>
        <v/>
      </c>
      <c r="I301" s="9">
        <f>IF($E301="","",$E301-$H301)</f>
        <v/>
      </c>
      <c r="J301" s="19">
        <f>IF(OR($I301="",$G301=""),"",IF($I301&lt;=0,"",MAX(0,ДатаОтчёта-$G301)))</f>
        <v/>
      </c>
      <c r="K301" s="8">
        <f>IF($I301="","",IF($I301&lt;=0,"",IF($G301="","без срока",IF($J301=0,"не просрочено",IF($J301&lt;=30,"0–30",IF($J301&lt;=60,"31–60",IF($J301&lt;=90,"61–90","90+")))))))</f>
        <v/>
      </c>
      <c r="L301" s="8">
        <f>IF($I301="","",IF($I301&lt;0,"переплата",IF($I301=0,"оплачен",IF($J301&gt;0,"просрочен","в срок"))))</f>
        <v/>
      </c>
    </row>
    <row r="302">
      <c r="A302" s="20" t="n"/>
      <c r="B302" s="8" t="n"/>
      <c r="C302" s="8" t="n"/>
      <c r="D302" s="8" t="n"/>
      <c r="E302" s="9" t="n"/>
      <c r="F302" s="19">
        <f>IF($C302="","",IFERROR(VLOOKUP($C302,'Клиенты'!$A$6:$C$505,3,FALSE),""))</f>
        <v/>
      </c>
      <c r="G302" s="20">
        <f>IF(OR($A302="",$F302=""),"",WORKDAY($A302+$F302-1,1,Праздники))</f>
        <v/>
      </c>
      <c r="H302" s="9">
        <f>IF($B302="","",SUMIFS(ОплатыСумма,ОплатыДокумент,$B302,ОплатыКлиент,$C302))</f>
        <v/>
      </c>
      <c r="I302" s="9">
        <f>IF($E302="","",$E302-$H302)</f>
        <v/>
      </c>
      <c r="J302" s="19">
        <f>IF(OR($I302="",$G302=""),"",IF($I302&lt;=0,"",MAX(0,ДатаОтчёта-$G302)))</f>
        <v/>
      </c>
      <c r="K302" s="8">
        <f>IF($I302="","",IF($I302&lt;=0,"",IF($G302="","без срока",IF($J302=0,"не просрочено",IF($J302&lt;=30,"0–30",IF($J302&lt;=60,"31–60",IF($J302&lt;=90,"61–90","90+")))))))</f>
        <v/>
      </c>
      <c r="L302" s="8">
        <f>IF($I302="","",IF($I302&lt;0,"переплата",IF($I302=0,"оплачен",IF($J302&gt;0,"просрочен","в срок"))))</f>
        <v/>
      </c>
    </row>
    <row r="303">
      <c r="A303" s="20" t="n"/>
      <c r="B303" s="8" t="n"/>
      <c r="C303" s="8" t="n"/>
      <c r="D303" s="8" t="n"/>
      <c r="E303" s="9" t="n"/>
      <c r="F303" s="19">
        <f>IF($C303="","",IFERROR(VLOOKUP($C303,'Клиенты'!$A$6:$C$505,3,FALSE),""))</f>
        <v/>
      </c>
      <c r="G303" s="20">
        <f>IF(OR($A303="",$F303=""),"",WORKDAY($A303+$F303-1,1,Праздники))</f>
        <v/>
      </c>
      <c r="H303" s="9">
        <f>IF($B303="","",SUMIFS(ОплатыСумма,ОплатыДокумент,$B303,ОплатыКлиент,$C303))</f>
        <v/>
      </c>
      <c r="I303" s="9">
        <f>IF($E303="","",$E303-$H303)</f>
        <v/>
      </c>
      <c r="J303" s="19">
        <f>IF(OR($I303="",$G303=""),"",IF($I303&lt;=0,"",MAX(0,ДатаОтчёта-$G303)))</f>
        <v/>
      </c>
      <c r="K303" s="8">
        <f>IF($I303="","",IF($I303&lt;=0,"",IF($G303="","без срока",IF($J303=0,"не просрочено",IF($J303&lt;=30,"0–30",IF($J303&lt;=60,"31–60",IF($J303&lt;=90,"61–90","90+")))))))</f>
        <v/>
      </c>
      <c r="L303" s="8">
        <f>IF($I303="","",IF($I303&lt;0,"переплата",IF($I303=0,"оплачен",IF($J303&gt;0,"просрочен","в срок"))))</f>
        <v/>
      </c>
    </row>
    <row r="304">
      <c r="A304" s="20" t="n"/>
      <c r="B304" s="8" t="n"/>
      <c r="C304" s="8" t="n"/>
      <c r="D304" s="8" t="n"/>
      <c r="E304" s="9" t="n"/>
      <c r="F304" s="19">
        <f>IF($C304="","",IFERROR(VLOOKUP($C304,'Клиенты'!$A$6:$C$505,3,FALSE),""))</f>
        <v/>
      </c>
      <c r="G304" s="20">
        <f>IF(OR($A304="",$F304=""),"",WORKDAY($A304+$F304-1,1,Праздники))</f>
        <v/>
      </c>
      <c r="H304" s="9">
        <f>IF($B304="","",SUMIFS(ОплатыСумма,ОплатыДокумент,$B304,ОплатыКлиент,$C304))</f>
        <v/>
      </c>
      <c r="I304" s="9">
        <f>IF($E304="","",$E304-$H304)</f>
        <v/>
      </c>
      <c r="J304" s="19">
        <f>IF(OR($I304="",$G304=""),"",IF($I304&lt;=0,"",MAX(0,ДатаОтчёта-$G304)))</f>
        <v/>
      </c>
      <c r="K304" s="8">
        <f>IF($I304="","",IF($I304&lt;=0,"",IF($G304="","без срока",IF($J304=0,"не просрочено",IF($J304&lt;=30,"0–30",IF($J304&lt;=60,"31–60",IF($J304&lt;=90,"61–90","90+")))))))</f>
        <v/>
      </c>
      <c r="L304" s="8">
        <f>IF($I304="","",IF($I304&lt;0,"переплата",IF($I304=0,"оплачен",IF($J304&gt;0,"просрочен","в срок"))))</f>
        <v/>
      </c>
    </row>
    <row r="305">
      <c r="A305" s="20" t="n"/>
      <c r="B305" s="8" t="n"/>
      <c r="C305" s="8" t="n"/>
      <c r="D305" s="8" t="n"/>
      <c r="E305" s="9" t="n"/>
      <c r="F305" s="19">
        <f>IF($C305="","",IFERROR(VLOOKUP($C305,'Клиенты'!$A$6:$C$505,3,FALSE),""))</f>
        <v/>
      </c>
      <c r="G305" s="20">
        <f>IF(OR($A305="",$F305=""),"",WORKDAY($A305+$F305-1,1,Праздники))</f>
        <v/>
      </c>
      <c r="H305" s="9">
        <f>IF($B305="","",SUMIFS(ОплатыСумма,ОплатыДокумент,$B305,ОплатыКлиент,$C305))</f>
        <v/>
      </c>
      <c r="I305" s="9">
        <f>IF($E305="","",$E305-$H305)</f>
        <v/>
      </c>
      <c r="J305" s="19">
        <f>IF(OR($I305="",$G305=""),"",IF($I305&lt;=0,"",MAX(0,ДатаОтчёта-$G305)))</f>
        <v/>
      </c>
      <c r="K305" s="8">
        <f>IF($I305="","",IF($I305&lt;=0,"",IF($G305="","без срока",IF($J305=0,"не просрочено",IF($J305&lt;=30,"0–30",IF($J305&lt;=60,"31–60",IF($J305&lt;=90,"61–90","90+")))))))</f>
        <v/>
      </c>
      <c r="L305" s="8">
        <f>IF($I305="","",IF($I305&lt;0,"переплата",IF($I305=0,"оплачен",IF($J305&gt;0,"просрочен","в срок"))))</f>
        <v/>
      </c>
    </row>
    <row r="306">
      <c r="A306" s="20" t="n"/>
      <c r="B306" s="8" t="n"/>
      <c r="C306" s="8" t="n"/>
      <c r="D306" s="8" t="n"/>
      <c r="E306" s="9" t="n"/>
      <c r="F306" s="19">
        <f>IF($C306="","",IFERROR(VLOOKUP($C306,'Клиенты'!$A$6:$C$505,3,FALSE),""))</f>
        <v/>
      </c>
      <c r="G306" s="20">
        <f>IF(OR($A306="",$F306=""),"",WORKDAY($A306+$F306-1,1,Праздники))</f>
        <v/>
      </c>
      <c r="H306" s="9">
        <f>IF($B306="","",SUMIFS(ОплатыСумма,ОплатыДокумент,$B306,ОплатыКлиент,$C306))</f>
        <v/>
      </c>
      <c r="I306" s="9">
        <f>IF($E306="","",$E306-$H306)</f>
        <v/>
      </c>
      <c r="J306" s="19">
        <f>IF(OR($I306="",$G306=""),"",IF($I306&lt;=0,"",MAX(0,ДатаОтчёта-$G306)))</f>
        <v/>
      </c>
      <c r="K306" s="8">
        <f>IF($I306="","",IF($I306&lt;=0,"",IF($G306="","без срока",IF($J306=0,"не просрочено",IF($J306&lt;=30,"0–30",IF($J306&lt;=60,"31–60",IF($J306&lt;=90,"61–90","90+")))))))</f>
        <v/>
      </c>
      <c r="L306" s="8">
        <f>IF($I306="","",IF($I306&lt;0,"переплата",IF($I306=0,"оплачен",IF($J306&gt;0,"просрочен","в срок"))))</f>
        <v/>
      </c>
    </row>
    <row r="307">
      <c r="A307" s="20" t="n"/>
      <c r="B307" s="8" t="n"/>
      <c r="C307" s="8" t="n"/>
      <c r="D307" s="8" t="n"/>
      <c r="E307" s="9" t="n"/>
      <c r="F307" s="19">
        <f>IF($C307="","",IFERROR(VLOOKUP($C307,'Клиенты'!$A$6:$C$505,3,FALSE),""))</f>
        <v/>
      </c>
      <c r="G307" s="20">
        <f>IF(OR($A307="",$F307=""),"",WORKDAY($A307+$F307-1,1,Праздники))</f>
        <v/>
      </c>
      <c r="H307" s="9">
        <f>IF($B307="","",SUMIFS(ОплатыСумма,ОплатыДокумент,$B307,ОплатыКлиент,$C307))</f>
        <v/>
      </c>
      <c r="I307" s="9">
        <f>IF($E307="","",$E307-$H307)</f>
        <v/>
      </c>
      <c r="J307" s="19">
        <f>IF(OR($I307="",$G307=""),"",IF($I307&lt;=0,"",MAX(0,ДатаОтчёта-$G307)))</f>
        <v/>
      </c>
      <c r="K307" s="8">
        <f>IF($I307="","",IF($I307&lt;=0,"",IF($G307="","без срока",IF($J307=0,"не просрочено",IF($J307&lt;=30,"0–30",IF($J307&lt;=60,"31–60",IF($J307&lt;=90,"61–90","90+")))))))</f>
        <v/>
      </c>
      <c r="L307" s="8">
        <f>IF($I307="","",IF($I307&lt;0,"переплата",IF($I307=0,"оплачен",IF($J307&gt;0,"просрочен","в срок"))))</f>
        <v/>
      </c>
    </row>
    <row r="308">
      <c r="A308" s="20" t="n"/>
      <c r="B308" s="8" t="n"/>
      <c r="C308" s="8" t="n"/>
      <c r="D308" s="8" t="n"/>
      <c r="E308" s="9" t="n"/>
      <c r="F308" s="19">
        <f>IF($C308="","",IFERROR(VLOOKUP($C308,'Клиенты'!$A$6:$C$505,3,FALSE),""))</f>
        <v/>
      </c>
      <c r="G308" s="20">
        <f>IF(OR($A308="",$F308=""),"",WORKDAY($A308+$F308-1,1,Праздники))</f>
        <v/>
      </c>
      <c r="H308" s="9">
        <f>IF($B308="","",SUMIFS(ОплатыСумма,ОплатыДокумент,$B308,ОплатыКлиент,$C308))</f>
        <v/>
      </c>
      <c r="I308" s="9">
        <f>IF($E308="","",$E308-$H308)</f>
        <v/>
      </c>
      <c r="J308" s="19">
        <f>IF(OR($I308="",$G308=""),"",IF($I308&lt;=0,"",MAX(0,ДатаОтчёта-$G308)))</f>
        <v/>
      </c>
      <c r="K308" s="8">
        <f>IF($I308="","",IF($I308&lt;=0,"",IF($G308="","без срока",IF($J308=0,"не просрочено",IF($J308&lt;=30,"0–30",IF($J308&lt;=60,"31–60",IF($J308&lt;=90,"61–90","90+")))))))</f>
        <v/>
      </c>
      <c r="L308" s="8">
        <f>IF($I308="","",IF($I308&lt;0,"переплата",IF($I308=0,"оплачен",IF($J308&gt;0,"просрочен","в срок"))))</f>
        <v/>
      </c>
    </row>
    <row r="309">
      <c r="A309" s="20" t="n"/>
      <c r="B309" s="8" t="n"/>
      <c r="C309" s="8" t="n"/>
      <c r="D309" s="8" t="n"/>
      <c r="E309" s="9" t="n"/>
      <c r="F309" s="19">
        <f>IF($C309="","",IFERROR(VLOOKUP($C309,'Клиенты'!$A$6:$C$505,3,FALSE),""))</f>
        <v/>
      </c>
      <c r="G309" s="20">
        <f>IF(OR($A309="",$F309=""),"",WORKDAY($A309+$F309-1,1,Праздники))</f>
        <v/>
      </c>
      <c r="H309" s="9">
        <f>IF($B309="","",SUMIFS(ОплатыСумма,ОплатыДокумент,$B309,ОплатыКлиент,$C309))</f>
        <v/>
      </c>
      <c r="I309" s="9">
        <f>IF($E309="","",$E309-$H309)</f>
        <v/>
      </c>
      <c r="J309" s="19">
        <f>IF(OR($I309="",$G309=""),"",IF($I309&lt;=0,"",MAX(0,ДатаОтчёта-$G309)))</f>
        <v/>
      </c>
      <c r="K309" s="8">
        <f>IF($I309="","",IF($I309&lt;=0,"",IF($G309="","без срока",IF($J309=0,"не просрочено",IF($J309&lt;=30,"0–30",IF($J309&lt;=60,"31–60",IF($J309&lt;=90,"61–90","90+")))))))</f>
        <v/>
      </c>
      <c r="L309" s="8">
        <f>IF($I309="","",IF($I309&lt;0,"переплата",IF($I309=0,"оплачен",IF($J309&gt;0,"просрочен","в срок"))))</f>
        <v/>
      </c>
    </row>
    <row r="310">
      <c r="A310" s="20" t="n"/>
      <c r="B310" s="8" t="n"/>
      <c r="C310" s="8" t="n"/>
      <c r="D310" s="8" t="n"/>
      <c r="E310" s="9" t="n"/>
      <c r="F310" s="19">
        <f>IF($C310="","",IFERROR(VLOOKUP($C310,'Клиенты'!$A$6:$C$505,3,FALSE),""))</f>
        <v/>
      </c>
      <c r="G310" s="20">
        <f>IF(OR($A310="",$F310=""),"",WORKDAY($A310+$F310-1,1,Праздники))</f>
        <v/>
      </c>
      <c r="H310" s="9">
        <f>IF($B310="","",SUMIFS(ОплатыСумма,ОплатыДокумент,$B310,ОплатыКлиент,$C310))</f>
        <v/>
      </c>
      <c r="I310" s="9">
        <f>IF($E310="","",$E310-$H310)</f>
        <v/>
      </c>
      <c r="J310" s="19">
        <f>IF(OR($I310="",$G310=""),"",IF($I310&lt;=0,"",MAX(0,ДатаОтчёта-$G310)))</f>
        <v/>
      </c>
      <c r="K310" s="8">
        <f>IF($I310="","",IF($I310&lt;=0,"",IF($G310="","без срока",IF($J310=0,"не просрочено",IF($J310&lt;=30,"0–30",IF($J310&lt;=60,"31–60",IF($J310&lt;=90,"61–90","90+")))))))</f>
        <v/>
      </c>
      <c r="L310" s="8">
        <f>IF($I310="","",IF($I310&lt;0,"переплата",IF($I310=0,"оплачен",IF($J310&gt;0,"просрочен","в срок"))))</f>
        <v/>
      </c>
    </row>
    <row r="311">
      <c r="A311" s="20" t="n"/>
      <c r="B311" s="8" t="n"/>
      <c r="C311" s="8" t="n"/>
      <c r="D311" s="8" t="n"/>
      <c r="E311" s="9" t="n"/>
      <c r="F311" s="19">
        <f>IF($C311="","",IFERROR(VLOOKUP($C311,'Клиенты'!$A$6:$C$505,3,FALSE),""))</f>
        <v/>
      </c>
      <c r="G311" s="20">
        <f>IF(OR($A311="",$F311=""),"",WORKDAY($A311+$F311-1,1,Праздники))</f>
        <v/>
      </c>
      <c r="H311" s="9">
        <f>IF($B311="","",SUMIFS(ОплатыСумма,ОплатыДокумент,$B311,ОплатыКлиент,$C311))</f>
        <v/>
      </c>
      <c r="I311" s="9">
        <f>IF($E311="","",$E311-$H311)</f>
        <v/>
      </c>
      <c r="J311" s="19">
        <f>IF(OR($I311="",$G311=""),"",IF($I311&lt;=0,"",MAX(0,ДатаОтчёта-$G311)))</f>
        <v/>
      </c>
      <c r="K311" s="8">
        <f>IF($I311="","",IF($I311&lt;=0,"",IF($G311="","без срока",IF($J311=0,"не просрочено",IF($J311&lt;=30,"0–30",IF($J311&lt;=60,"31–60",IF($J311&lt;=90,"61–90","90+")))))))</f>
        <v/>
      </c>
      <c r="L311" s="8">
        <f>IF($I311="","",IF($I311&lt;0,"переплата",IF($I311=0,"оплачен",IF($J311&gt;0,"просрочен","в срок"))))</f>
        <v/>
      </c>
    </row>
    <row r="312">
      <c r="A312" s="20" t="n"/>
      <c r="B312" s="8" t="n"/>
      <c r="C312" s="8" t="n"/>
      <c r="D312" s="8" t="n"/>
      <c r="E312" s="9" t="n"/>
      <c r="F312" s="19">
        <f>IF($C312="","",IFERROR(VLOOKUP($C312,'Клиенты'!$A$6:$C$505,3,FALSE),""))</f>
        <v/>
      </c>
      <c r="G312" s="20">
        <f>IF(OR($A312="",$F312=""),"",WORKDAY($A312+$F312-1,1,Праздники))</f>
        <v/>
      </c>
      <c r="H312" s="9">
        <f>IF($B312="","",SUMIFS(ОплатыСумма,ОплатыДокумент,$B312,ОплатыКлиент,$C312))</f>
        <v/>
      </c>
      <c r="I312" s="9">
        <f>IF($E312="","",$E312-$H312)</f>
        <v/>
      </c>
      <c r="J312" s="19">
        <f>IF(OR($I312="",$G312=""),"",IF($I312&lt;=0,"",MAX(0,ДатаОтчёта-$G312)))</f>
        <v/>
      </c>
      <c r="K312" s="8">
        <f>IF($I312="","",IF($I312&lt;=0,"",IF($G312="","без срока",IF($J312=0,"не просрочено",IF($J312&lt;=30,"0–30",IF($J312&lt;=60,"31–60",IF($J312&lt;=90,"61–90","90+")))))))</f>
        <v/>
      </c>
      <c r="L312" s="8">
        <f>IF($I312="","",IF($I312&lt;0,"переплата",IF($I312=0,"оплачен",IF($J312&gt;0,"просрочен","в срок"))))</f>
        <v/>
      </c>
    </row>
    <row r="313">
      <c r="A313" s="20" t="n"/>
      <c r="B313" s="8" t="n"/>
      <c r="C313" s="8" t="n"/>
      <c r="D313" s="8" t="n"/>
      <c r="E313" s="9" t="n"/>
      <c r="F313" s="19">
        <f>IF($C313="","",IFERROR(VLOOKUP($C313,'Клиенты'!$A$6:$C$505,3,FALSE),""))</f>
        <v/>
      </c>
      <c r="G313" s="20">
        <f>IF(OR($A313="",$F313=""),"",WORKDAY($A313+$F313-1,1,Праздники))</f>
        <v/>
      </c>
      <c r="H313" s="9">
        <f>IF($B313="","",SUMIFS(ОплатыСумма,ОплатыДокумент,$B313,ОплатыКлиент,$C313))</f>
        <v/>
      </c>
      <c r="I313" s="9">
        <f>IF($E313="","",$E313-$H313)</f>
        <v/>
      </c>
      <c r="J313" s="19">
        <f>IF(OR($I313="",$G313=""),"",IF($I313&lt;=0,"",MAX(0,ДатаОтчёта-$G313)))</f>
        <v/>
      </c>
      <c r="K313" s="8">
        <f>IF($I313="","",IF($I313&lt;=0,"",IF($G313="","без срока",IF($J313=0,"не просрочено",IF($J313&lt;=30,"0–30",IF($J313&lt;=60,"31–60",IF($J313&lt;=90,"61–90","90+")))))))</f>
        <v/>
      </c>
      <c r="L313" s="8">
        <f>IF($I313="","",IF($I313&lt;0,"переплата",IF($I313=0,"оплачен",IF($J313&gt;0,"просрочен","в срок"))))</f>
        <v/>
      </c>
    </row>
    <row r="314">
      <c r="A314" s="20" t="n"/>
      <c r="B314" s="8" t="n"/>
      <c r="C314" s="8" t="n"/>
      <c r="D314" s="8" t="n"/>
      <c r="E314" s="9" t="n"/>
      <c r="F314" s="19">
        <f>IF($C314="","",IFERROR(VLOOKUP($C314,'Клиенты'!$A$6:$C$505,3,FALSE),""))</f>
        <v/>
      </c>
      <c r="G314" s="20">
        <f>IF(OR($A314="",$F314=""),"",WORKDAY($A314+$F314-1,1,Праздники))</f>
        <v/>
      </c>
      <c r="H314" s="9">
        <f>IF($B314="","",SUMIFS(ОплатыСумма,ОплатыДокумент,$B314,ОплатыКлиент,$C314))</f>
        <v/>
      </c>
      <c r="I314" s="9">
        <f>IF($E314="","",$E314-$H314)</f>
        <v/>
      </c>
      <c r="J314" s="19">
        <f>IF(OR($I314="",$G314=""),"",IF($I314&lt;=0,"",MAX(0,ДатаОтчёта-$G314)))</f>
        <v/>
      </c>
      <c r="K314" s="8">
        <f>IF($I314="","",IF($I314&lt;=0,"",IF($G314="","без срока",IF($J314=0,"не просрочено",IF($J314&lt;=30,"0–30",IF($J314&lt;=60,"31–60",IF($J314&lt;=90,"61–90","90+")))))))</f>
        <v/>
      </c>
      <c r="L314" s="8">
        <f>IF($I314="","",IF($I314&lt;0,"переплата",IF($I314=0,"оплачен",IF($J314&gt;0,"просрочен","в срок"))))</f>
        <v/>
      </c>
    </row>
    <row r="315">
      <c r="A315" s="20" t="n"/>
      <c r="B315" s="8" t="n"/>
      <c r="C315" s="8" t="n"/>
      <c r="D315" s="8" t="n"/>
      <c r="E315" s="9" t="n"/>
      <c r="F315" s="19">
        <f>IF($C315="","",IFERROR(VLOOKUP($C315,'Клиенты'!$A$6:$C$505,3,FALSE),""))</f>
        <v/>
      </c>
      <c r="G315" s="20">
        <f>IF(OR($A315="",$F315=""),"",WORKDAY($A315+$F315-1,1,Праздники))</f>
        <v/>
      </c>
      <c r="H315" s="9">
        <f>IF($B315="","",SUMIFS(ОплатыСумма,ОплатыДокумент,$B315,ОплатыКлиент,$C315))</f>
        <v/>
      </c>
      <c r="I315" s="9">
        <f>IF($E315="","",$E315-$H315)</f>
        <v/>
      </c>
      <c r="J315" s="19">
        <f>IF(OR($I315="",$G315=""),"",IF($I315&lt;=0,"",MAX(0,ДатаОтчёта-$G315)))</f>
        <v/>
      </c>
      <c r="K315" s="8">
        <f>IF($I315="","",IF($I315&lt;=0,"",IF($G315="","без срока",IF($J315=0,"не просрочено",IF($J315&lt;=30,"0–30",IF($J315&lt;=60,"31–60",IF($J315&lt;=90,"61–90","90+")))))))</f>
        <v/>
      </c>
      <c r="L315" s="8">
        <f>IF($I315="","",IF($I315&lt;0,"переплата",IF($I315=0,"оплачен",IF($J315&gt;0,"просрочен","в срок"))))</f>
        <v/>
      </c>
    </row>
    <row r="316">
      <c r="A316" s="20" t="n"/>
      <c r="B316" s="8" t="n"/>
      <c r="C316" s="8" t="n"/>
      <c r="D316" s="8" t="n"/>
      <c r="E316" s="9" t="n"/>
      <c r="F316" s="19">
        <f>IF($C316="","",IFERROR(VLOOKUP($C316,'Клиенты'!$A$6:$C$505,3,FALSE),""))</f>
        <v/>
      </c>
      <c r="G316" s="20">
        <f>IF(OR($A316="",$F316=""),"",WORKDAY($A316+$F316-1,1,Праздники))</f>
        <v/>
      </c>
      <c r="H316" s="9">
        <f>IF($B316="","",SUMIFS(ОплатыСумма,ОплатыДокумент,$B316,ОплатыКлиент,$C316))</f>
        <v/>
      </c>
      <c r="I316" s="9">
        <f>IF($E316="","",$E316-$H316)</f>
        <v/>
      </c>
      <c r="J316" s="19">
        <f>IF(OR($I316="",$G316=""),"",IF($I316&lt;=0,"",MAX(0,ДатаОтчёта-$G316)))</f>
        <v/>
      </c>
      <c r="K316" s="8">
        <f>IF($I316="","",IF($I316&lt;=0,"",IF($G316="","без срока",IF($J316=0,"не просрочено",IF($J316&lt;=30,"0–30",IF($J316&lt;=60,"31–60",IF($J316&lt;=90,"61–90","90+")))))))</f>
        <v/>
      </c>
      <c r="L316" s="8">
        <f>IF($I316="","",IF($I316&lt;0,"переплата",IF($I316=0,"оплачен",IF($J316&gt;0,"просрочен","в срок"))))</f>
        <v/>
      </c>
    </row>
    <row r="317">
      <c r="A317" s="20" t="n"/>
      <c r="B317" s="8" t="n"/>
      <c r="C317" s="8" t="n"/>
      <c r="D317" s="8" t="n"/>
      <c r="E317" s="9" t="n"/>
      <c r="F317" s="19">
        <f>IF($C317="","",IFERROR(VLOOKUP($C317,'Клиенты'!$A$6:$C$505,3,FALSE),""))</f>
        <v/>
      </c>
      <c r="G317" s="20">
        <f>IF(OR($A317="",$F317=""),"",WORKDAY($A317+$F317-1,1,Праздники))</f>
        <v/>
      </c>
      <c r="H317" s="9">
        <f>IF($B317="","",SUMIFS(ОплатыСумма,ОплатыДокумент,$B317,ОплатыКлиент,$C317))</f>
        <v/>
      </c>
      <c r="I317" s="9">
        <f>IF($E317="","",$E317-$H317)</f>
        <v/>
      </c>
      <c r="J317" s="19">
        <f>IF(OR($I317="",$G317=""),"",IF($I317&lt;=0,"",MAX(0,ДатаОтчёта-$G317)))</f>
        <v/>
      </c>
      <c r="K317" s="8">
        <f>IF($I317="","",IF($I317&lt;=0,"",IF($G317="","без срока",IF($J317=0,"не просрочено",IF($J317&lt;=30,"0–30",IF($J317&lt;=60,"31–60",IF($J317&lt;=90,"61–90","90+")))))))</f>
        <v/>
      </c>
      <c r="L317" s="8">
        <f>IF($I317="","",IF($I317&lt;0,"переплата",IF($I317=0,"оплачен",IF($J317&gt;0,"просрочен","в срок"))))</f>
        <v/>
      </c>
    </row>
    <row r="318">
      <c r="A318" s="20" t="n"/>
      <c r="B318" s="8" t="n"/>
      <c r="C318" s="8" t="n"/>
      <c r="D318" s="8" t="n"/>
      <c r="E318" s="9" t="n"/>
      <c r="F318" s="19">
        <f>IF($C318="","",IFERROR(VLOOKUP($C318,'Клиенты'!$A$6:$C$505,3,FALSE),""))</f>
        <v/>
      </c>
      <c r="G318" s="20">
        <f>IF(OR($A318="",$F318=""),"",WORKDAY($A318+$F318-1,1,Праздники))</f>
        <v/>
      </c>
      <c r="H318" s="9">
        <f>IF($B318="","",SUMIFS(ОплатыСумма,ОплатыДокумент,$B318,ОплатыКлиент,$C318))</f>
        <v/>
      </c>
      <c r="I318" s="9">
        <f>IF($E318="","",$E318-$H318)</f>
        <v/>
      </c>
      <c r="J318" s="19">
        <f>IF(OR($I318="",$G318=""),"",IF($I318&lt;=0,"",MAX(0,ДатаОтчёта-$G318)))</f>
        <v/>
      </c>
      <c r="K318" s="8">
        <f>IF($I318="","",IF($I318&lt;=0,"",IF($G318="","без срока",IF($J318=0,"не просрочено",IF($J318&lt;=30,"0–30",IF($J318&lt;=60,"31–60",IF($J318&lt;=90,"61–90","90+")))))))</f>
        <v/>
      </c>
      <c r="L318" s="8">
        <f>IF($I318="","",IF($I318&lt;0,"переплата",IF($I318=0,"оплачен",IF($J318&gt;0,"просрочен","в срок"))))</f>
        <v/>
      </c>
    </row>
    <row r="319">
      <c r="A319" s="20" t="n"/>
      <c r="B319" s="8" t="n"/>
      <c r="C319" s="8" t="n"/>
      <c r="D319" s="8" t="n"/>
      <c r="E319" s="9" t="n"/>
      <c r="F319" s="19">
        <f>IF($C319="","",IFERROR(VLOOKUP($C319,'Клиенты'!$A$6:$C$505,3,FALSE),""))</f>
        <v/>
      </c>
      <c r="G319" s="20">
        <f>IF(OR($A319="",$F319=""),"",WORKDAY($A319+$F319-1,1,Праздники))</f>
        <v/>
      </c>
      <c r="H319" s="9">
        <f>IF($B319="","",SUMIFS(ОплатыСумма,ОплатыДокумент,$B319,ОплатыКлиент,$C319))</f>
        <v/>
      </c>
      <c r="I319" s="9">
        <f>IF($E319="","",$E319-$H319)</f>
        <v/>
      </c>
      <c r="J319" s="19">
        <f>IF(OR($I319="",$G319=""),"",IF($I319&lt;=0,"",MAX(0,ДатаОтчёта-$G319)))</f>
        <v/>
      </c>
      <c r="K319" s="8">
        <f>IF($I319="","",IF($I319&lt;=0,"",IF($G319="","без срока",IF($J319=0,"не просрочено",IF($J319&lt;=30,"0–30",IF($J319&lt;=60,"31–60",IF($J319&lt;=90,"61–90","90+")))))))</f>
        <v/>
      </c>
      <c r="L319" s="8">
        <f>IF($I319="","",IF($I319&lt;0,"переплата",IF($I319=0,"оплачен",IF($J319&gt;0,"просрочен","в срок"))))</f>
        <v/>
      </c>
    </row>
    <row r="320">
      <c r="A320" s="20" t="n"/>
      <c r="B320" s="8" t="n"/>
      <c r="C320" s="8" t="n"/>
      <c r="D320" s="8" t="n"/>
      <c r="E320" s="9" t="n"/>
      <c r="F320" s="19">
        <f>IF($C320="","",IFERROR(VLOOKUP($C320,'Клиенты'!$A$6:$C$505,3,FALSE),""))</f>
        <v/>
      </c>
      <c r="G320" s="20">
        <f>IF(OR($A320="",$F320=""),"",WORKDAY($A320+$F320-1,1,Праздники))</f>
        <v/>
      </c>
      <c r="H320" s="9">
        <f>IF($B320="","",SUMIFS(ОплатыСумма,ОплатыДокумент,$B320,ОплатыКлиент,$C320))</f>
        <v/>
      </c>
      <c r="I320" s="9">
        <f>IF($E320="","",$E320-$H320)</f>
        <v/>
      </c>
      <c r="J320" s="19">
        <f>IF(OR($I320="",$G320=""),"",IF($I320&lt;=0,"",MAX(0,ДатаОтчёта-$G320)))</f>
        <v/>
      </c>
      <c r="K320" s="8">
        <f>IF($I320="","",IF($I320&lt;=0,"",IF($G320="","без срока",IF($J320=0,"не просрочено",IF($J320&lt;=30,"0–30",IF($J320&lt;=60,"31–60",IF($J320&lt;=90,"61–90","90+")))))))</f>
        <v/>
      </c>
      <c r="L320" s="8">
        <f>IF($I320="","",IF($I320&lt;0,"переплата",IF($I320=0,"оплачен",IF($J320&gt;0,"просрочен","в срок"))))</f>
        <v/>
      </c>
    </row>
    <row r="321">
      <c r="A321" s="20" t="n"/>
      <c r="B321" s="8" t="n"/>
      <c r="C321" s="8" t="n"/>
      <c r="D321" s="8" t="n"/>
      <c r="E321" s="9" t="n"/>
      <c r="F321" s="19">
        <f>IF($C321="","",IFERROR(VLOOKUP($C321,'Клиенты'!$A$6:$C$505,3,FALSE),""))</f>
        <v/>
      </c>
      <c r="G321" s="20">
        <f>IF(OR($A321="",$F321=""),"",WORKDAY($A321+$F321-1,1,Праздники))</f>
        <v/>
      </c>
      <c r="H321" s="9">
        <f>IF($B321="","",SUMIFS(ОплатыСумма,ОплатыДокумент,$B321,ОплатыКлиент,$C321))</f>
        <v/>
      </c>
      <c r="I321" s="9">
        <f>IF($E321="","",$E321-$H321)</f>
        <v/>
      </c>
      <c r="J321" s="19">
        <f>IF(OR($I321="",$G321=""),"",IF($I321&lt;=0,"",MAX(0,ДатаОтчёта-$G321)))</f>
        <v/>
      </c>
      <c r="K321" s="8">
        <f>IF($I321="","",IF($I321&lt;=0,"",IF($G321="","без срока",IF($J321=0,"не просрочено",IF($J321&lt;=30,"0–30",IF($J321&lt;=60,"31–60",IF($J321&lt;=90,"61–90","90+")))))))</f>
        <v/>
      </c>
      <c r="L321" s="8">
        <f>IF($I321="","",IF($I321&lt;0,"переплата",IF($I321=0,"оплачен",IF($J321&gt;0,"просрочен","в срок"))))</f>
        <v/>
      </c>
    </row>
    <row r="322">
      <c r="A322" s="20" t="n"/>
      <c r="B322" s="8" t="n"/>
      <c r="C322" s="8" t="n"/>
      <c r="D322" s="8" t="n"/>
      <c r="E322" s="9" t="n"/>
      <c r="F322" s="19">
        <f>IF($C322="","",IFERROR(VLOOKUP($C322,'Клиенты'!$A$6:$C$505,3,FALSE),""))</f>
        <v/>
      </c>
      <c r="G322" s="20">
        <f>IF(OR($A322="",$F322=""),"",WORKDAY($A322+$F322-1,1,Праздники))</f>
        <v/>
      </c>
      <c r="H322" s="9">
        <f>IF($B322="","",SUMIFS(ОплатыСумма,ОплатыДокумент,$B322,ОплатыКлиент,$C322))</f>
        <v/>
      </c>
      <c r="I322" s="9">
        <f>IF($E322="","",$E322-$H322)</f>
        <v/>
      </c>
      <c r="J322" s="19">
        <f>IF(OR($I322="",$G322=""),"",IF($I322&lt;=0,"",MAX(0,ДатаОтчёта-$G322)))</f>
        <v/>
      </c>
      <c r="K322" s="8">
        <f>IF($I322="","",IF($I322&lt;=0,"",IF($G322="","без срока",IF($J322=0,"не просрочено",IF($J322&lt;=30,"0–30",IF($J322&lt;=60,"31–60",IF($J322&lt;=90,"61–90","90+")))))))</f>
        <v/>
      </c>
      <c r="L322" s="8">
        <f>IF($I322="","",IF($I322&lt;0,"переплата",IF($I322=0,"оплачен",IF($J322&gt;0,"просрочен","в срок"))))</f>
        <v/>
      </c>
    </row>
    <row r="323">
      <c r="A323" s="20" t="n"/>
      <c r="B323" s="8" t="n"/>
      <c r="C323" s="8" t="n"/>
      <c r="D323" s="8" t="n"/>
      <c r="E323" s="9" t="n"/>
      <c r="F323" s="19">
        <f>IF($C323="","",IFERROR(VLOOKUP($C323,'Клиенты'!$A$6:$C$505,3,FALSE),""))</f>
        <v/>
      </c>
      <c r="G323" s="20">
        <f>IF(OR($A323="",$F323=""),"",WORKDAY($A323+$F323-1,1,Праздники))</f>
        <v/>
      </c>
      <c r="H323" s="9">
        <f>IF($B323="","",SUMIFS(ОплатыСумма,ОплатыДокумент,$B323,ОплатыКлиент,$C323))</f>
        <v/>
      </c>
      <c r="I323" s="9">
        <f>IF($E323="","",$E323-$H323)</f>
        <v/>
      </c>
      <c r="J323" s="19">
        <f>IF(OR($I323="",$G323=""),"",IF($I323&lt;=0,"",MAX(0,ДатаОтчёта-$G323)))</f>
        <v/>
      </c>
      <c r="K323" s="8">
        <f>IF($I323="","",IF($I323&lt;=0,"",IF($G323="","без срока",IF($J323=0,"не просрочено",IF($J323&lt;=30,"0–30",IF($J323&lt;=60,"31–60",IF($J323&lt;=90,"61–90","90+")))))))</f>
        <v/>
      </c>
      <c r="L323" s="8">
        <f>IF($I323="","",IF($I323&lt;0,"переплата",IF($I323=0,"оплачен",IF($J323&gt;0,"просрочен","в срок"))))</f>
        <v/>
      </c>
    </row>
    <row r="324">
      <c r="A324" s="20" t="n"/>
      <c r="B324" s="8" t="n"/>
      <c r="C324" s="8" t="n"/>
      <c r="D324" s="8" t="n"/>
      <c r="E324" s="9" t="n"/>
      <c r="F324" s="19">
        <f>IF($C324="","",IFERROR(VLOOKUP($C324,'Клиенты'!$A$6:$C$505,3,FALSE),""))</f>
        <v/>
      </c>
      <c r="G324" s="20">
        <f>IF(OR($A324="",$F324=""),"",WORKDAY($A324+$F324-1,1,Праздники))</f>
        <v/>
      </c>
      <c r="H324" s="9">
        <f>IF($B324="","",SUMIFS(ОплатыСумма,ОплатыДокумент,$B324,ОплатыКлиент,$C324))</f>
        <v/>
      </c>
      <c r="I324" s="9">
        <f>IF($E324="","",$E324-$H324)</f>
        <v/>
      </c>
      <c r="J324" s="19">
        <f>IF(OR($I324="",$G324=""),"",IF($I324&lt;=0,"",MAX(0,ДатаОтчёта-$G324)))</f>
        <v/>
      </c>
      <c r="K324" s="8">
        <f>IF($I324="","",IF($I324&lt;=0,"",IF($G324="","без срока",IF($J324=0,"не просрочено",IF($J324&lt;=30,"0–30",IF($J324&lt;=60,"31–60",IF($J324&lt;=90,"61–90","90+")))))))</f>
        <v/>
      </c>
      <c r="L324" s="8">
        <f>IF($I324="","",IF($I324&lt;0,"переплата",IF($I324=0,"оплачен",IF($J324&gt;0,"просрочен","в срок"))))</f>
        <v/>
      </c>
    </row>
    <row r="325">
      <c r="A325" s="20" t="n"/>
      <c r="B325" s="8" t="n"/>
      <c r="C325" s="8" t="n"/>
      <c r="D325" s="8" t="n"/>
      <c r="E325" s="9" t="n"/>
      <c r="F325" s="19">
        <f>IF($C325="","",IFERROR(VLOOKUP($C325,'Клиенты'!$A$6:$C$505,3,FALSE),""))</f>
        <v/>
      </c>
      <c r="G325" s="20">
        <f>IF(OR($A325="",$F325=""),"",WORKDAY($A325+$F325-1,1,Праздники))</f>
        <v/>
      </c>
      <c r="H325" s="9">
        <f>IF($B325="","",SUMIFS(ОплатыСумма,ОплатыДокумент,$B325,ОплатыКлиент,$C325))</f>
        <v/>
      </c>
      <c r="I325" s="9">
        <f>IF($E325="","",$E325-$H325)</f>
        <v/>
      </c>
      <c r="J325" s="19">
        <f>IF(OR($I325="",$G325=""),"",IF($I325&lt;=0,"",MAX(0,ДатаОтчёта-$G325)))</f>
        <v/>
      </c>
      <c r="K325" s="8">
        <f>IF($I325="","",IF($I325&lt;=0,"",IF($G325="","без срока",IF($J325=0,"не просрочено",IF($J325&lt;=30,"0–30",IF($J325&lt;=60,"31–60",IF($J325&lt;=90,"61–90","90+")))))))</f>
        <v/>
      </c>
      <c r="L325" s="8">
        <f>IF($I325="","",IF($I325&lt;0,"переплата",IF($I325=0,"оплачен",IF($J325&gt;0,"просрочен","в срок"))))</f>
        <v/>
      </c>
    </row>
    <row r="326">
      <c r="A326" s="20" t="n"/>
      <c r="B326" s="8" t="n"/>
      <c r="C326" s="8" t="n"/>
      <c r="D326" s="8" t="n"/>
      <c r="E326" s="9" t="n"/>
      <c r="F326" s="19">
        <f>IF($C326="","",IFERROR(VLOOKUP($C326,'Клиенты'!$A$6:$C$505,3,FALSE),""))</f>
        <v/>
      </c>
      <c r="G326" s="20">
        <f>IF(OR($A326="",$F326=""),"",WORKDAY($A326+$F326-1,1,Праздники))</f>
        <v/>
      </c>
      <c r="H326" s="9">
        <f>IF($B326="","",SUMIFS(ОплатыСумма,ОплатыДокумент,$B326,ОплатыКлиент,$C326))</f>
        <v/>
      </c>
      <c r="I326" s="9">
        <f>IF($E326="","",$E326-$H326)</f>
        <v/>
      </c>
      <c r="J326" s="19">
        <f>IF(OR($I326="",$G326=""),"",IF($I326&lt;=0,"",MAX(0,ДатаОтчёта-$G326)))</f>
        <v/>
      </c>
      <c r="K326" s="8">
        <f>IF($I326="","",IF($I326&lt;=0,"",IF($G326="","без срока",IF($J326=0,"не просрочено",IF($J326&lt;=30,"0–30",IF($J326&lt;=60,"31–60",IF($J326&lt;=90,"61–90","90+")))))))</f>
        <v/>
      </c>
      <c r="L326" s="8">
        <f>IF($I326="","",IF($I326&lt;0,"переплата",IF($I326=0,"оплачен",IF($J326&gt;0,"просрочен","в срок"))))</f>
        <v/>
      </c>
    </row>
    <row r="327">
      <c r="A327" s="20" t="n"/>
      <c r="B327" s="8" t="n"/>
      <c r="C327" s="8" t="n"/>
      <c r="D327" s="8" t="n"/>
      <c r="E327" s="9" t="n"/>
      <c r="F327" s="19">
        <f>IF($C327="","",IFERROR(VLOOKUP($C327,'Клиенты'!$A$6:$C$505,3,FALSE),""))</f>
        <v/>
      </c>
      <c r="G327" s="20">
        <f>IF(OR($A327="",$F327=""),"",WORKDAY($A327+$F327-1,1,Праздники))</f>
        <v/>
      </c>
      <c r="H327" s="9">
        <f>IF($B327="","",SUMIFS(ОплатыСумма,ОплатыДокумент,$B327,ОплатыКлиент,$C327))</f>
        <v/>
      </c>
      <c r="I327" s="9">
        <f>IF($E327="","",$E327-$H327)</f>
        <v/>
      </c>
      <c r="J327" s="19">
        <f>IF(OR($I327="",$G327=""),"",IF($I327&lt;=0,"",MAX(0,ДатаОтчёта-$G327)))</f>
        <v/>
      </c>
      <c r="K327" s="8">
        <f>IF($I327="","",IF($I327&lt;=0,"",IF($G327="","без срока",IF($J327=0,"не просрочено",IF($J327&lt;=30,"0–30",IF($J327&lt;=60,"31–60",IF($J327&lt;=90,"61–90","90+")))))))</f>
        <v/>
      </c>
      <c r="L327" s="8">
        <f>IF($I327="","",IF($I327&lt;0,"переплата",IF($I327=0,"оплачен",IF($J327&gt;0,"просрочен","в срок"))))</f>
        <v/>
      </c>
    </row>
    <row r="328">
      <c r="A328" s="20" t="n"/>
      <c r="B328" s="8" t="n"/>
      <c r="C328" s="8" t="n"/>
      <c r="D328" s="8" t="n"/>
      <c r="E328" s="9" t="n"/>
      <c r="F328" s="19">
        <f>IF($C328="","",IFERROR(VLOOKUP($C328,'Клиенты'!$A$6:$C$505,3,FALSE),""))</f>
        <v/>
      </c>
      <c r="G328" s="20">
        <f>IF(OR($A328="",$F328=""),"",WORKDAY($A328+$F328-1,1,Праздники))</f>
        <v/>
      </c>
      <c r="H328" s="9">
        <f>IF($B328="","",SUMIFS(ОплатыСумма,ОплатыДокумент,$B328,ОплатыКлиент,$C328))</f>
        <v/>
      </c>
      <c r="I328" s="9">
        <f>IF($E328="","",$E328-$H328)</f>
        <v/>
      </c>
      <c r="J328" s="19">
        <f>IF(OR($I328="",$G328=""),"",IF($I328&lt;=0,"",MAX(0,ДатаОтчёта-$G328)))</f>
        <v/>
      </c>
      <c r="K328" s="8">
        <f>IF($I328="","",IF($I328&lt;=0,"",IF($G328="","без срока",IF($J328=0,"не просрочено",IF($J328&lt;=30,"0–30",IF($J328&lt;=60,"31–60",IF($J328&lt;=90,"61–90","90+")))))))</f>
        <v/>
      </c>
      <c r="L328" s="8">
        <f>IF($I328="","",IF($I328&lt;0,"переплата",IF($I328=0,"оплачен",IF($J328&gt;0,"просрочен","в срок"))))</f>
        <v/>
      </c>
    </row>
    <row r="329">
      <c r="A329" s="20" t="n"/>
      <c r="B329" s="8" t="n"/>
      <c r="C329" s="8" t="n"/>
      <c r="D329" s="8" t="n"/>
      <c r="E329" s="9" t="n"/>
      <c r="F329" s="19">
        <f>IF($C329="","",IFERROR(VLOOKUP($C329,'Клиенты'!$A$6:$C$505,3,FALSE),""))</f>
        <v/>
      </c>
      <c r="G329" s="20">
        <f>IF(OR($A329="",$F329=""),"",WORKDAY($A329+$F329-1,1,Праздники))</f>
        <v/>
      </c>
      <c r="H329" s="9">
        <f>IF($B329="","",SUMIFS(ОплатыСумма,ОплатыДокумент,$B329,ОплатыКлиент,$C329))</f>
        <v/>
      </c>
      <c r="I329" s="9">
        <f>IF($E329="","",$E329-$H329)</f>
        <v/>
      </c>
      <c r="J329" s="19">
        <f>IF(OR($I329="",$G329=""),"",IF($I329&lt;=0,"",MAX(0,ДатаОтчёта-$G329)))</f>
        <v/>
      </c>
      <c r="K329" s="8">
        <f>IF($I329="","",IF($I329&lt;=0,"",IF($G329="","без срока",IF($J329=0,"не просрочено",IF($J329&lt;=30,"0–30",IF($J329&lt;=60,"31–60",IF($J329&lt;=90,"61–90","90+")))))))</f>
        <v/>
      </c>
      <c r="L329" s="8">
        <f>IF($I329="","",IF($I329&lt;0,"переплата",IF($I329=0,"оплачен",IF($J329&gt;0,"просрочен","в срок"))))</f>
        <v/>
      </c>
    </row>
    <row r="330">
      <c r="A330" s="20" t="n"/>
      <c r="B330" s="8" t="n"/>
      <c r="C330" s="8" t="n"/>
      <c r="D330" s="8" t="n"/>
      <c r="E330" s="9" t="n"/>
      <c r="F330" s="19">
        <f>IF($C330="","",IFERROR(VLOOKUP($C330,'Клиенты'!$A$6:$C$505,3,FALSE),""))</f>
        <v/>
      </c>
      <c r="G330" s="20">
        <f>IF(OR($A330="",$F330=""),"",WORKDAY($A330+$F330-1,1,Праздники))</f>
        <v/>
      </c>
      <c r="H330" s="9">
        <f>IF($B330="","",SUMIFS(ОплатыСумма,ОплатыДокумент,$B330,ОплатыКлиент,$C330))</f>
        <v/>
      </c>
      <c r="I330" s="9">
        <f>IF($E330="","",$E330-$H330)</f>
        <v/>
      </c>
      <c r="J330" s="19">
        <f>IF(OR($I330="",$G330=""),"",IF($I330&lt;=0,"",MAX(0,ДатаОтчёта-$G330)))</f>
        <v/>
      </c>
      <c r="K330" s="8">
        <f>IF($I330="","",IF($I330&lt;=0,"",IF($G330="","без срока",IF($J330=0,"не просрочено",IF($J330&lt;=30,"0–30",IF($J330&lt;=60,"31–60",IF($J330&lt;=90,"61–90","90+")))))))</f>
        <v/>
      </c>
      <c r="L330" s="8">
        <f>IF($I330="","",IF($I330&lt;0,"переплата",IF($I330=0,"оплачен",IF($J330&gt;0,"просрочен","в срок"))))</f>
        <v/>
      </c>
    </row>
    <row r="331">
      <c r="A331" s="20" t="n"/>
      <c r="B331" s="8" t="n"/>
      <c r="C331" s="8" t="n"/>
      <c r="D331" s="8" t="n"/>
      <c r="E331" s="9" t="n"/>
      <c r="F331" s="19">
        <f>IF($C331="","",IFERROR(VLOOKUP($C331,'Клиенты'!$A$6:$C$505,3,FALSE),""))</f>
        <v/>
      </c>
      <c r="G331" s="20">
        <f>IF(OR($A331="",$F331=""),"",WORKDAY($A331+$F331-1,1,Праздники))</f>
        <v/>
      </c>
      <c r="H331" s="9">
        <f>IF($B331="","",SUMIFS(ОплатыСумма,ОплатыДокумент,$B331,ОплатыКлиент,$C331))</f>
        <v/>
      </c>
      <c r="I331" s="9">
        <f>IF($E331="","",$E331-$H331)</f>
        <v/>
      </c>
      <c r="J331" s="19">
        <f>IF(OR($I331="",$G331=""),"",IF($I331&lt;=0,"",MAX(0,ДатаОтчёта-$G331)))</f>
        <v/>
      </c>
      <c r="K331" s="8">
        <f>IF($I331="","",IF($I331&lt;=0,"",IF($G331="","без срока",IF($J331=0,"не просрочено",IF($J331&lt;=30,"0–30",IF($J331&lt;=60,"31–60",IF($J331&lt;=90,"61–90","90+")))))))</f>
        <v/>
      </c>
      <c r="L331" s="8">
        <f>IF($I331="","",IF($I331&lt;0,"переплата",IF($I331=0,"оплачен",IF($J331&gt;0,"просрочен","в срок"))))</f>
        <v/>
      </c>
    </row>
    <row r="332">
      <c r="A332" s="20" t="n"/>
      <c r="B332" s="8" t="n"/>
      <c r="C332" s="8" t="n"/>
      <c r="D332" s="8" t="n"/>
      <c r="E332" s="9" t="n"/>
      <c r="F332" s="19">
        <f>IF($C332="","",IFERROR(VLOOKUP($C332,'Клиенты'!$A$6:$C$505,3,FALSE),""))</f>
        <v/>
      </c>
      <c r="G332" s="20">
        <f>IF(OR($A332="",$F332=""),"",WORKDAY($A332+$F332-1,1,Праздники))</f>
        <v/>
      </c>
      <c r="H332" s="9">
        <f>IF($B332="","",SUMIFS(ОплатыСумма,ОплатыДокумент,$B332,ОплатыКлиент,$C332))</f>
        <v/>
      </c>
      <c r="I332" s="9">
        <f>IF($E332="","",$E332-$H332)</f>
        <v/>
      </c>
      <c r="J332" s="19">
        <f>IF(OR($I332="",$G332=""),"",IF($I332&lt;=0,"",MAX(0,ДатаОтчёта-$G332)))</f>
        <v/>
      </c>
      <c r="K332" s="8">
        <f>IF($I332="","",IF($I332&lt;=0,"",IF($G332="","без срока",IF($J332=0,"не просрочено",IF($J332&lt;=30,"0–30",IF($J332&lt;=60,"31–60",IF($J332&lt;=90,"61–90","90+")))))))</f>
        <v/>
      </c>
      <c r="L332" s="8">
        <f>IF($I332="","",IF($I332&lt;0,"переплата",IF($I332=0,"оплачен",IF($J332&gt;0,"просрочен","в срок"))))</f>
        <v/>
      </c>
    </row>
    <row r="333">
      <c r="A333" s="20" t="n"/>
      <c r="B333" s="8" t="n"/>
      <c r="C333" s="8" t="n"/>
      <c r="D333" s="8" t="n"/>
      <c r="E333" s="9" t="n"/>
      <c r="F333" s="19">
        <f>IF($C333="","",IFERROR(VLOOKUP($C333,'Клиенты'!$A$6:$C$505,3,FALSE),""))</f>
        <v/>
      </c>
      <c r="G333" s="20">
        <f>IF(OR($A333="",$F333=""),"",WORKDAY($A333+$F333-1,1,Праздники))</f>
        <v/>
      </c>
      <c r="H333" s="9">
        <f>IF($B333="","",SUMIFS(ОплатыСумма,ОплатыДокумент,$B333,ОплатыКлиент,$C333))</f>
        <v/>
      </c>
      <c r="I333" s="9">
        <f>IF($E333="","",$E333-$H333)</f>
        <v/>
      </c>
      <c r="J333" s="19">
        <f>IF(OR($I333="",$G333=""),"",IF($I333&lt;=0,"",MAX(0,ДатаОтчёта-$G333)))</f>
        <v/>
      </c>
      <c r="K333" s="8">
        <f>IF($I333="","",IF($I333&lt;=0,"",IF($G333="","без срока",IF($J333=0,"не просрочено",IF($J333&lt;=30,"0–30",IF($J333&lt;=60,"31–60",IF($J333&lt;=90,"61–90","90+")))))))</f>
        <v/>
      </c>
      <c r="L333" s="8">
        <f>IF($I333="","",IF($I333&lt;0,"переплата",IF($I333=0,"оплачен",IF($J333&gt;0,"просрочен","в срок"))))</f>
        <v/>
      </c>
    </row>
    <row r="334">
      <c r="A334" s="20" t="n"/>
      <c r="B334" s="8" t="n"/>
      <c r="C334" s="8" t="n"/>
      <c r="D334" s="8" t="n"/>
      <c r="E334" s="9" t="n"/>
      <c r="F334" s="19">
        <f>IF($C334="","",IFERROR(VLOOKUP($C334,'Клиенты'!$A$6:$C$505,3,FALSE),""))</f>
        <v/>
      </c>
      <c r="G334" s="20">
        <f>IF(OR($A334="",$F334=""),"",WORKDAY($A334+$F334-1,1,Праздники))</f>
        <v/>
      </c>
      <c r="H334" s="9">
        <f>IF($B334="","",SUMIFS(ОплатыСумма,ОплатыДокумент,$B334,ОплатыКлиент,$C334))</f>
        <v/>
      </c>
      <c r="I334" s="9">
        <f>IF($E334="","",$E334-$H334)</f>
        <v/>
      </c>
      <c r="J334" s="19">
        <f>IF(OR($I334="",$G334=""),"",IF($I334&lt;=0,"",MAX(0,ДатаОтчёта-$G334)))</f>
        <v/>
      </c>
      <c r="K334" s="8">
        <f>IF($I334="","",IF($I334&lt;=0,"",IF($G334="","без срока",IF($J334=0,"не просрочено",IF($J334&lt;=30,"0–30",IF($J334&lt;=60,"31–60",IF($J334&lt;=90,"61–90","90+")))))))</f>
        <v/>
      </c>
      <c r="L334" s="8">
        <f>IF($I334="","",IF($I334&lt;0,"переплата",IF($I334=0,"оплачен",IF($J334&gt;0,"просрочен","в срок"))))</f>
        <v/>
      </c>
    </row>
    <row r="335">
      <c r="A335" s="20" t="n"/>
      <c r="B335" s="8" t="n"/>
      <c r="C335" s="8" t="n"/>
      <c r="D335" s="8" t="n"/>
      <c r="E335" s="9" t="n"/>
      <c r="F335" s="19">
        <f>IF($C335="","",IFERROR(VLOOKUP($C335,'Клиенты'!$A$6:$C$505,3,FALSE),""))</f>
        <v/>
      </c>
      <c r="G335" s="20">
        <f>IF(OR($A335="",$F335=""),"",WORKDAY($A335+$F335-1,1,Праздники))</f>
        <v/>
      </c>
      <c r="H335" s="9">
        <f>IF($B335="","",SUMIFS(ОплатыСумма,ОплатыДокумент,$B335,ОплатыКлиент,$C335))</f>
        <v/>
      </c>
      <c r="I335" s="9">
        <f>IF($E335="","",$E335-$H335)</f>
        <v/>
      </c>
      <c r="J335" s="19">
        <f>IF(OR($I335="",$G335=""),"",IF($I335&lt;=0,"",MAX(0,ДатаОтчёта-$G335)))</f>
        <v/>
      </c>
      <c r="K335" s="8">
        <f>IF($I335="","",IF($I335&lt;=0,"",IF($G335="","без срока",IF($J335=0,"не просрочено",IF($J335&lt;=30,"0–30",IF($J335&lt;=60,"31–60",IF($J335&lt;=90,"61–90","90+")))))))</f>
        <v/>
      </c>
      <c r="L335" s="8">
        <f>IF($I335="","",IF($I335&lt;0,"переплата",IF($I335=0,"оплачен",IF($J335&gt;0,"просрочен","в срок"))))</f>
        <v/>
      </c>
    </row>
    <row r="336">
      <c r="A336" s="20" t="n"/>
      <c r="B336" s="8" t="n"/>
      <c r="C336" s="8" t="n"/>
      <c r="D336" s="8" t="n"/>
      <c r="E336" s="9" t="n"/>
      <c r="F336" s="19">
        <f>IF($C336="","",IFERROR(VLOOKUP($C336,'Клиенты'!$A$6:$C$505,3,FALSE),""))</f>
        <v/>
      </c>
      <c r="G336" s="20">
        <f>IF(OR($A336="",$F336=""),"",WORKDAY($A336+$F336-1,1,Праздники))</f>
        <v/>
      </c>
      <c r="H336" s="9">
        <f>IF($B336="","",SUMIFS(ОплатыСумма,ОплатыДокумент,$B336,ОплатыКлиент,$C336))</f>
        <v/>
      </c>
      <c r="I336" s="9">
        <f>IF($E336="","",$E336-$H336)</f>
        <v/>
      </c>
      <c r="J336" s="19">
        <f>IF(OR($I336="",$G336=""),"",IF($I336&lt;=0,"",MAX(0,ДатаОтчёта-$G336)))</f>
        <v/>
      </c>
      <c r="K336" s="8">
        <f>IF($I336="","",IF($I336&lt;=0,"",IF($G336="","без срока",IF($J336=0,"не просрочено",IF($J336&lt;=30,"0–30",IF($J336&lt;=60,"31–60",IF($J336&lt;=90,"61–90","90+")))))))</f>
        <v/>
      </c>
      <c r="L336" s="8">
        <f>IF($I336="","",IF($I336&lt;0,"переплата",IF($I336=0,"оплачен",IF($J336&gt;0,"просрочен","в срок"))))</f>
        <v/>
      </c>
    </row>
    <row r="337">
      <c r="A337" s="20" t="n"/>
      <c r="B337" s="8" t="n"/>
      <c r="C337" s="8" t="n"/>
      <c r="D337" s="8" t="n"/>
      <c r="E337" s="9" t="n"/>
      <c r="F337" s="19">
        <f>IF($C337="","",IFERROR(VLOOKUP($C337,'Клиенты'!$A$6:$C$505,3,FALSE),""))</f>
        <v/>
      </c>
      <c r="G337" s="20">
        <f>IF(OR($A337="",$F337=""),"",WORKDAY($A337+$F337-1,1,Праздники))</f>
        <v/>
      </c>
      <c r="H337" s="9">
        <f>IF($B337="","",SUMIFS(ОплатыСумма,ОплатыДокумент,$B337,ОплатыКлиент,$C337))</f>
        <v/>
      </c>
      <c r="I337" s="9">
        <f>IF($E337="","",$E337-$H337)</f>
        <v/>
      </c>
      <c r="J337" s="19">
        <f>IF(OR($I337="",$G337=""),"",IF($I337&lt;=0,"",MAX(0,ДатаОтчёта-$G337)))</f>
        <v/>
      </c>
      <c r="K337" s="8">
        <f>IF($I337="","",IF($I337&lt;=0,"",IF($G337="","без срока",IF($J337=0,"не просрочено",IF($J337&lt;=30,"0–30",IF($J337&lt;=60,"31–60",IF($J337&lt;=90,"61–90","90+")))))))</f>
        <v/>
      </c>
      <c r="L337" s="8">
        <f>IF($I337="","",IF($I337&lt;0,"переплата",IF($I337=0,"оплачен",IF($J337&gt;0,"просрочен","в срок"))))</f>
        <v/>
      </c>
    </row>
    <row r="338">
      <c r="A338" s="20" t="n"/>
      <c r="B338" s="8" t="n"/>
      <c r="C338" s="8" t="n"/>
      <c r="D338" s="8" t="n"/>
      <c r="E338" s="9" t="n"/>
      <c r="F338" s="19">
        <f>IF($C338="","",IFERROR(VLOOKUP($C338,'Клиенты'!$A$6:$C$505,3,FALSE),""))</f>
        <v/>
      </c>
      <c r="G338" s="20">
        <f>IF(OR($A338="",$F338=""),"",WORKDAY($A338+$F338-1,1,Праздники))</f>
        <v/>
      </c>
      <c r="H338" s="9">
        <f>IF($B338="","",SUMIFS(ОплатыСумма,ОплатыДокумент,$B338,ОплатыКлиент,$C338))</f>
        <v/>
      </c>
      <c r="I338" s="9">
        <f>IF($E338="","",$E338-$H338)</f>
        <v/>
      </c>
      <c r="J338" s="19">
        <f>IF(OR($I338="",$G338=""),"",IF($I338&lt;=0,"",MAX(0,ДатаОтчёта-$G338)))</f>
        <v/>
      </c>
      <c r="K338" s="8">
        <f>IF($I338="","",IF($I338&lt;=0,"",IF($G338="","без срока",IF($J338=0,"не просрочено",IF($J338&lt;=30,"0–30",IF($J338&lt;=60,"31–60",IF($J338&lt;=90,"61–90","90+")))))))</f>
        <v/>
      </c>
      <c r="L338" s="8">
        <f>IF($I338="","",IF($I338&lt;0,"переплата",IF($I338=0,"оплачен",IF($J338&gt;0,"просрочен","в срок"))))</f>
        <v/>
      </c>
    </row>
    <row r="339">
      <c r="A339" s="20" t="n"/>
      <c r="B339" s="8" t="n"/>
      <c r="C339" s="8" t="n"/>
      <c r="D339" s="8" t="n"/>
      <c r="E339" s="9" t="n"/>
      <c r="F339" s="19">
        <f>IF($C339="","",IFERROR(VLOOKUP($C339,'Клиенты'!$A$6:$C$505,3,FALSE),""))</f>
        <v/>
      </c>
      <c r="G339" s="20">
        <f>IF(OR($A339="",$F339=""),"",WORKDAY($A339+$F339-1,1,Праздники))</f>
        <v/>
      </c>
      <c r="H339" s="9">
        <f>IF($B339="","",SUMIFS(ОплатыСумма,ОплатыДокумент,$B339,ОплатыКлиент,$C339))</f>
        <v/>
      </c>
      <c r="I339" s="9">
        <f>IF($E339="","",$E339-$H339)</f>
        <v/>
      </c>
      <c r="J339" s="19">
        <f>IF(OR($I339="",$G339=""),"",IF($I339&lt;=0,"",MAX(0,ДатаОтчёта-$G339)))</f>
        <v/>
      </c>
      <c r="K339" s="8">
        <f>IF($I339="","",IF($I339&lt;=0,"",IF($G339="","без срока",IF($J339=0,"не просрочено",IF($J339&lt;=30,"0–30",IF($J339&lt;=60,"31–60",IF($J339&lt;=90,"61–90","90+")))))))</f>
        <v/>
      </c>
      <c r="L339" s="8">
        <f>IF($I339="","",IF($I339&lt;0,"переплата",IF($I339=0,"оплачен",IF($J339&gt;0,"просрочен","в срок"))))</f>
        <v/>
      </c>
    </row>
    <row r="340">
      <c r="A340" s="20" t="n"/>
      <c r="B340" s="8" t="n"/>
      <c r="C340" s="8" t="n"/>
      <c r="D340" s="8" t="n"/>
      <c r="E340" s="9" t="n"/>
      <c r="F340" s="19">
        <f>IF($C340="","",IFERROR(VLOOKUP($C340,'Клиенты'!$A$6:$C$505,3,FALSE),""))</f>
        <v/>
      </c>
      <c r="G340" s="20">
        <f>IF(OR($A340="",$F340=""),"",WORKDAY($A340+$F340-1,1,Праздники))</f>
        <v/>
      </c>
      <c r="H340" s="9">
        <f>IF($B340="","",SUMIFS(ОплатыСумма,ОплатыДокумент,$B340,ОплатыКлиент,$C340))</f>
        <v/>
      </c>
      <c r="I340" s="9">
        <f>IF($E340="","",$E340-$H340)</f>
        <v/>
      </c>
      <c r="J340" s="19">
        <f>IF(OR($I340="",$G340=""),"",IF($I340&lt;=0,"",MAX(0,ДатаОтчёта-$G340)))</f>
        <v/>
      </c>
      <c r="K340" s="8">
        <f>IF($I340="","",IF($I340&lt;=0,"",IF($G340="","без срока",IF($J340=0,"не просрочено",IF($J340&lt;=30,"0–30",IF($J340&lt;=60,"31–60",IF($J340&lt;=90,"61–90","90+")))))))</f>
        <v/>
      </c>
      <c r="L340" s="8">
        <f>IF($I340="","",IF($I340&lt;0,"переплата",IF($I340=0,"оплачен",IF($J340&gt;0,"просрочен","в срок"))))</f>
        <v/>
      </c>
    </row>
    <row r="341">
      <c r="A341" s="20" t="n"/>
      <c r="B341" s="8" t="n"/>
      <c r="C341" s="8" t="n"/>
      <c r="D341" s="8" t="n"/>
      <c r="E341" s="9" t="n"/>
      <c r="F341" s="19">
        <f>IF($C341="","",IFERROR(VLOOKUP($C341,'Клиенты'!$A$6:$C$505,3,FALSE),""))</f>
        <v/>
      </c>
      <c r="G341" s="20">
        <f>IF(OR($A341="",$F341=""),"",WORKDAY($A341+$F341-1,1,Праздники))</f>
        <v/>
      </c>
      <c r="H341" s="9">
        <f>IF($B341="","",SUMIFS(ОплатыСумма,ОплатыДокумент,$B341,ОплатыКлиент,$C341))</f>
        <v/>
      </c>
      <c r="I341" s="9">
        <f>IF($E341="","",$E341-$H341)</f>
        <v/>
      </c>
      <c r="J341" s="19">
        <f>IF(OR($I341="",$G341=""),"",IF($I341&lt;=0,"",MAX(0,ДатаОтчёта-$G341)))</f>
        <v/>
      </c>
      <c r="K341" s="8">
        <f>IF($I341="","",IF($I341&lt;=0,"",IF($G341="","без срока",IF($J341=0,"не просрочено",IF($J341&lt;=30,"0–30",IF($J341&lt;=60,"31–60",IF($J341&lt;=90,"61–90","90+")))))))</f>
        <v/>
      </c>
      <c r="L341" s="8">
        <f>IF($I341="","",IF($I341&lt;0,"переплата",IF($I341=0,"оплачен",IF($J341&gt;0,"просрочен","в срок"))))</f>
        <v/>
      </c>
    </row>
    <row r="342">
      <c r="A342" s="20" t="n"/>
      <c r="B342" s="8" t="n"/>
      <c r="C342" s="8" t="n"/>
      <c r="D342" s="8" t="n"/>
      <c r="E342" s="9" t="n"/>
      <c r="F342" s="19">
        <f>IF($C342="","",IFERROR(VLOOKUP($C342,'Клиенты'!$A$6:$C$505,3,FALSE),""))</f>
        <v/>
      </c>
      <c r="G342" s="20">
        <f>IF(OR($A342="",$F342=""),"",WORKDAY($A342+$F342-1,1,Праздники))</f>
        <v/>
      </c>
      <c r="H342" s="9">
        <f>IF($B342="","",SUMIFS(ОплатыСумма,ОплатыДокумент,$B342,ОплатыКлиент,$C342))</f>
        <v/>
      </c>
      <c r="I342" s="9">
        <f>IF($E342="","",$E342-$H342)</f>
        <v/>
      </c>
      <c r="J342" s="19">
        <f>IF(OR($I342="",$G342=""),"",IF($I342&lt;=0,"",MAX(0,ДатаОтчёта-$G342)))</f>
        <v/>
      </c>
      <c r="K342" s="8">
        <f>IF($I342="","",IF($I342&lt;=0,"",IF($G342="","без срока",IF($J342=0,"не просрочено",IF($J342&lt;=30,"0–30",IF($J342&lt;=60,"31–60",IF($J342&lt;=90,"61–90","90+")))))))</f>
        <v/>
      </c>
      <c r="L342" s="8">
        <f>IF($I342="","",IF($I342&lt;0,"переплата",IF($I342=0,"оплачен",IF($J342&gt;0,"просрочен","в срок"))))</f>
        <v/>
      </c>
    </row>
    <row r="343">
      <c r="A343" s="20" t="n"/>
      <c r="B343" s="8" t="n"/>
      <c r="C343" s="8" t="n"/>
      <c r="D343" s="8" t="n"/>
      <c r="E343" s="9" t="n"/>
      <c r="F343" s="19">
        <f>IF($C343="","",IFERROR(VLOOKUP($C343,'Клиенты'!$A$6:$C$505,3,FALSE),""))</f>
        <v/>
      </c>
      <c r="G343" s="20">
        <f>IF(OR($A343="",$F343=""),"",WORKDAY($A343+$F343-1,1,Праздники))</f>
        <v/>
      </c>
      <c r="H343" s="9">
        <f>IF($B343="","",SUMIFS(ОплатыСумма,ОплатыДокумент,$B343,ОплатыКлиент,$C343))</f>
        <v/>
      </c>
      <c r="I343" s="9">
        <f>IF($E343="","",$E343-$H343)</f>
        <v/>
      </c>
      <c r="J343" s="19">
        <f>IF(OR($I343="",$G343=""),"",IF($I343&lt;=0,"",MAX(0,ДатаОтчёта-$G343)))</f>
        <v/>
      </c>
      <c r="K343" s="8">
        <f>IF($I343="","",IF($I343&lt;=0,"",IF($G343="","без срока",IF($J343=0,"не просрочено",IF($J343&lt;=30,"0–30",IF($J343&lt;=60,"31–60",IF($J343&lt;=90,"61–90","90+")))))))</f>
        <v/>
      </c>
      <c r="L343" s="8">
        <f>IF($I343="","",IF($I343&lt;0,"переплата",IF($I343=0,"оплачен",IF($J343&gt;0,"просрочен","в срок"))))</f>
        <v/>
      </c>
    </row>
    <row r="344">
      <c r="A344" s="20" t="n"/>
      <c r="B344" s="8" t="n"/>
      <c r="C344" s="8" t="n"/>
      <c r="D344" s="8" t="n"/>
      <c r="E344" s="9" t="n"/>
      <c r="F344" s="19">
        <f>IF($C344="","",IFERROR(VLOOKUP($C344,'Клиенты'!$A$6:$C$505,3,FALSE),""))</f>
        <v/>
      </c>
      <c r="G344" s="20">
        <f>IF(OR($A344="",$F344=""),"",WORKDAY($A344+$F344-1,1,Праздники))</f>
        <v/>
      </c>
      <c r="H344" s="9">
        <f>IF($B344="","",SUMIFS(ОплатыСумма,ОплатыДокумент,$B344,ОплатыКлиент,$C344))</f>
        <v/>
      </c>
      <c r="I344" s="9">
        <f>IF($E344="","",$E344-$H344)</f>
        <v/>
      </c>
      <c r="J344" s="19">
        <f>IF(OR($I344="",$G344=""),"",IF($I344&lt;=0,"",MAX(0,ДатаОтчёта-$G344)))</f>
        <v/>
      </c>
      <c r="K344" s="8">
        <f>IF($I344="","",IF($I344&lt;=0,"",IF($G344="","без срока",IF($J344=0,"не просрочено",IF($J344&lt;=30,"0–30",IF($J344&lt;=60,"31–60",IF($J344&lt;=90,"61–90","90+")))))))</f>
        <v/>
      </c>
      <c r="L344" s="8">
        <f>IF($I344="","",IF($I344&lt;0,"переплата",IF($I344=0,"оплачен",IF($J344&gt;0,"просрочен","в срок"))))</f>
        <v/>
      </c>
    </row>
    <row r="345">
      <c r="A345" s="20" t="n"/>
      <c r="B345" s="8" t="n"/>
      <c r="C345" s="8" t="n"/>
      <c r="D345" s="8" t="n"/>
      <c r="E345" s="9" t="n"/>
      <c r="F345" s="19">
        <f>IF($C345="","",IFERROR(VLOOKUP($C345,'Клиенты'!$A$6:$C$505,3,FALSE),""))</f>
        <v/>
      </c>
      <c r="G345" s="20">
        <f>IF(OR($A345="",$F345=""),"",WORKDAY($A345+$F345-1,1,Праздники))</f>
        <v/>
      </c>
      <c r="H345" s="9">
        <f>IF($B345="","",SUMIFS(ОплатыСумма,ОплатыДокумент,$B345,ОплатыКлиент,$C345))</f>
        <v/>
      </c>
      <c r="I345" s="9">
        <f>IF($E345="","",$E345-$H345)</f>
        <v/>
      </c>
      <c r="J345" s="19">
        <f>IF(OR($I345="",$G345=""),"",IF($I345&lt;=0,"",MAX(0,ДатаОтчёта-$G345)))</f>
        <v/>
      </c>
      <c r="K345" s="8">
        <f>IF($I345="","",IF($I345&lt;=0,"",IF($G345="","без срока",IF($J345=0,"не просрочено",IF($J345&lt;=30,"0–30",IF($J345&lt;=60,"31–60",IF($J345&lt;=90,"61–90","90+")))))))</f>
        <v/>
      </c>
      <c r="L345" s="8">
        <f>IF($I345="","",IF($I345&lt;0,"переплата",IF($I345=0,"оплачен",IF($J345&gt;0,"просрочен","в срок"))))</f>
        <v/>
      </c>
    </row>
    <row r="346">
      <c r="A346" s="20" t="n"/>
      <c r="B346" s="8" t="n"/>
      <c r="C346" s="8" t="n"/>
      <c r="D346" s="8" t="n"/>
      <c r="E346" s="9" t="n"/>
      <c r="F346" s="19">
        <f>IF($C346="","",IFERROR(VLOOKUP($C346,'Клиенты'!$A$6:$C$505,3,FALSE),""))</f>
        <v/>
      </c>
      <c r="G346" s="20">
        <f>IF(OR($A346="",$F346=""),"",WORKDAY($A346+$F346-1,1,Праздники))</f>
        <v/>
      </c>
      <c r="H346" s="9">
        <f>IF($B346="","",SUMIFS(ОплатыСумма,ОплатыДокумент,$B346,ОплатыКлиент,$C346))</f>
        <v/>
      </c>
      <c r="I346" s="9">
        <f>IF($E346="","",$E346-$H346)</f>
        <v/>
      </c>
      <c r="J346" s="19">
        <f>IF(OR($I346="",$G346=""),"",IF($I346&lt;=0,"",MAX(0,ДатаОтчёта-$G346)))</f>
        <v/>
      </c>
      <c r="K346" s="8">
        <f>IF($I346="","",IF($I346&lt;=0,"",IF($G346="","без срока",IF($J346=0,"не просрочено",IF($J346&lt;=30,"0–30",IF($J346&lt;=60,"31–60",IF($J346&lt;=90,"61–90","90+")))))))</f>
        <v/>
      </c>
      <c r="L346" s="8">
        <f>IF($I346="","",IF($I346&lt;0,"переплата",IF($I346=0,"оплачен",IF($J346&gt;0,"просрочен","в срок"))))</f>
        <v/>
      </c>
    </row>
    <row r="347">
      <c r="A347" s="20" t="n"/>
      <c r="B347" s="8" t="n"/>
      <c r="C347" s="8" t="n"/>
      <c r="D347" s="8" t="n"/>
      <c r="E347" s="9" t="n"/>
      <c r="F347" s="19">
        <f>IF($C347="","",IFERROR(VLOOKUP($C347,'Клиенты'!$A$6:$C$505,3,FALSE),""))</f>
        <v/>
      </c>
      <c r="G347" s="20">
        <f>IF(OR($A347="",$F347=""),"",WORKDAY($A347+$F347-1,1,Праздники))</f>
        <v/>
      </c>
      <c r="H347" s="9">
        <f>IF($B347="","",SUMIFS(ОплатыСумма,ОплатыДокумент,$B347,ОплатыКлиент,$C347))</f>
        <v/>
      </c>
      <c r="I347" s="9">
        <f>IF($E347="","",$E347-$H347)</f>
        <v/>
      </c>
      <c r="J347" s="19">
        <f>IF(OR($I347="",$G347=""),"",IF($I347&lt;=0,"",MAX(0,ДатаОтчёта-$G347)))</f>
        <v/>
      </c>
      <c r="K347" s="8">
        <f>IF($I347="","",IF($I347&lt;=0,"",IF($G347="","без срока",IF($J347=0,"не просрочено",IF($J347&lt;=30,"0–30",IF($J347&lt;=60,"31–60",IF($J347&lt;=90,"61–90","90+")))))))</f>
        <v/>
      </c>
      <c r="L347" s="8">
        <f>IF($I347="","",IF($I347&lt;0,"переплата",IF($I347=0,"оплачен",IF($J347&gt;0,"просрочен","в срок"))))</f>
        <v/>
      </c>
    </row>
    <row r="348">
      <c r="A348" s="20" t="n"/>
      <c r="B348" s="8" t="n"/>
      <c r="C348" s="8" t="n"/>
      <c r="D348" s="8" t="n"/>
      <c r="E348" s="9" t="n"/>
      <c r="F348" s="19">
        <f>IF($C348="","",IFERROR(VLOOKUP($C348,'Клиенты'!$A$6:$C$505,3,FALSE),""))</f>
        <v/>
      </c>
      <c r="G348" s="20">
        <f>IF(OR($A348="",$F348=""),"",WORKDAY($A348+$F348-1,1,Праздники))</f>
        <v/>
      </c>
      <c r="H348" s="9">
        <f>IF($B348="","",SUMIFS(ОплатыСумма,ОплатыДокумент,$B348,ОплатыКлиент,$C348))</f>
        <v/>
      </c>
      <c r="I348" s="9">
        <f>IF($E348="","",$E348-$H348)</f>
        <v/>
      </c>
      <c r="J348" s="19">
        <f>IF(OR($I348="",$G348=""),"",IF($I348&lt;=0,"",MAX(0,ДатаОтчёта-$G348)))</f>
        <v/>
      </c>
      <c r="K348" s="8">
        <f>IF($I348="","",IF($I348&lt;=0,"",IF($G348="","без срока",IF($J348=0,"не просрочено",IF($J348&lt;=30,"0–30",IF($J348&lt;=60,"31–60",IF($J348&lt;=90,"61–90","90+")))))))</f>
        <v/>
      </c>
      <c r="L348" s="8">
        <f>IF($I348="","",IF($I348&lt;0,"переплата",IF($I348=0,"оплачен",IF($J348&gt;0,"просрочен","в срок"))))</f>
        <v/>
      </c>
    </row>
    <row r="349">
      <c r="A349" s="20" t="n"/>
      <c r="B349" s="8" t="n"/>
      <c r="C349" s="8" t="n"/>
      <c r="D349" s="8" t="n"/>
      <c r="E349" s="9" t="n"/>
      <c r="F349" s="19">
        <f>IF($C349="","",IFERROR(VLOOKUP($C349,'Клиенты'!$A$6:$C$505,3,FALSE),""))</f>
        <v/>
      </c>
      <c r="G349" s="20">
        <f>IF(OR($A349="",$F349=""),"",WORKDAY($A349+$F349-1,1,Праздники))</f>
        <v/>
      </c>
      <c r="H349" s="9">
        <f>IF($B349="","",SUMIFS(ОплатыСумма,ОплатыДокумент,$B349,ОплатыКлиент,$C349))</f>
        <v/>
      </c>
      <c r="I349" s="9">
        <f>IF($E349="","",$E349-$H349)</f>
        <v/>
      </c>
      <c r="J349" s="19">
        <f>IF(OR($I349="",$G349=""),"",IF($I349&lt;=0,"",MAX(0,ДатаОтчёта-$G349)))</f>
        <v/>
      </c>
      <c r="K349" s="8">
        <f>IF($I349="","",IF($I349&lt;=0,"",IF($G349="","без срока",IF($J349=0,"не просрочено",IF($J349&lt;=30,"0–30",IF($J349&lt;=60,"31–60",IF($J349&lt;=90,"61–90","90+")))))))</f>
        <v/>
      </c>
      <c r="L349" s="8">
        <f>IF($I349="","",IF($I349&lt;0,"переплата",IF($I349=0,"оплачен",IF($J349&gt;0,"просрочен","в срок"))))</f>
        <v/>
      </c>
    </row>
    <row r="350">
      <c r="A350" s="20" t="n"/>
      <c r="B350" s="8" t="n"/>
      <c r="C350" s="8" t="n"/>
      <c r="D350" s="8" t="n"/>
      <c r="E350" s="9" t="n"/>
      <c r="F350" s="19">
        <f>IF($C350="","",IFERROR(VLOOKUP($C350,'Клиенты'!$A$6:$C$505,3,FALSE),""))</f>
        <v/>
      </c>
      <c r="G350" s="20">
        <f>IF(OR($A350="",$F350=""),"",WORKDAY($A350+$F350-1,1,Праздники))</f>
        <v/>
      </c>
      <c r="H350" s="9">
        <f>IF($B350="","",SUMIFS(ОплатыСумма,ОплатыДокумент,$B350,ОплатыКлиент,$C350))</f>
        <v/>
      </c>
      <c r="I350" s="9">
        <f>IF($E350="","",$E350-$H350)</f>
        <v/>
      </c>
      <c r="J350" s="19">
        <f>IF(OR($I350="",$G350=""),"",IF($I350&lt;=0,"",MAX(0,ДатаОтчёта-$G350)))</f>
        <v/>
      </c>
      <c r="K350" s="8">
        <f>IF($I350="","",IF($I350&lt;=0,"",IF($G350="","без срока",IF($J350=0,"не просрочено",IF($J350&lt;=30,"0–30",IF($J350&lt;=60,"31–60",IF($J350&lt;=90,"61–90","90+")))))))</f>
        <v/>
      </c>
      <c r="L350" s="8">
        <f>IF($I350="","",IF($I350&lt;0,"переплата",IF($I350=0,"оплачен",IF($J350&gt;0,"просрочен","в срок"))))</f>
        <v/>
      </c>
    </row>
    <row r="351">
      <c r="A351" s="20" t="n"/>
      <c r="B351" s="8" t="n"/>
      <c r="C351" s="8" t="n"/>
      <c r="D351" s="8" t="n"/>
      <c r="E351" s="9" t="n"/>
      <c r="F351" s="19">
        <f>IF($C351="","",IFERROR(VLOOKUP($C351,'Клиенты'!$A$6:$C$505,3,FALSE),""))</f>
        <v/>
      </c>
      <c r="G351" s="20">
        <f>IF(OR($A351="",$F351=""),"",WORKDAY($A351+$F351-1,1,Праздники))</f>
        <v/>
      </c>
      <c r="H351" s="9">
        <f>IF($B351="","",SUMIFS(ОплатыСумма,ОплатыДокумент,$B351,ОплатыКлиент,$C351))</f>
        <v/>
      </c>
      <c r="I351" s="9">
        <f>IF($E351="","",$E351-$H351)</f>
        <v/>
      </c>
      <c r="J351" s="19">
        <f>IF(OR($I351="",$G351=""),"",IF($I351&lt;=0,"",MAX(0,ДатаОтчёта-$G351)))</f>
        <v/>
      </c>
      <c r="K351" s="8">
        <f>IF($I351="","",IF($I351&lt;=0,"",IF($G351="","без срока",IF($J351=0,"не просрочено",IF($J351&lt;=30,"0–30",IF($J351&lt;=60,"31–60",IF($J351&lt;=90,"61–90","90+")))))))</f>
        <v/>
      </c>
      <c r="L351" s="8">
        <f>IF($I351="","",IF($I351&lt;0,"переплата",IF($I351=0,"оплачен",IF($J351&gt;0,"просрочен","в срок"))))</f>
        <v/>
      </c>
    </row>
    <row r="352">
      <c r="A352" s="20" t="n"/>
      <c r="B352" s="8" t="n"/>
      <c r="C352" s="8" t="n"/>
      <c r="D352" s="8" t="n"/>
      <c r="E352" s="9" t="n"/>
      <c r="F352" s="19">
        <f>IF($C352="","",IFERROR(VLOOKUP($C352,'Клиенты'!$A$6:$C$505,3,FALSE),""))</f>
        <v/>
      </c>
      <c r="G352" s="20">
        <f>IF(OR($A352="",$F352=""),"",WORKDAY($A352+$F352-1,1,Праздники))</f>
        <v/>
      </c>
      <c r="H352" s="9">
        <f>IF($B352="","",SUMIFS(ОплатыСумма,ОплатыДокумент,$B352,ОплатыКлиент,$C352))</f>
        <v/>
      </c>
      <c r="I352" s="9">
        <f>IF($E352="","",$E352-$H352)</f>
        <v/>
      </c>
      <c r="J352" s="19">
        <f>IF(OR($I352="",$G352=""),"",IF($I352&lt;=0,"",MAX(0,ДатаОтчёта-$G352)))</f>
        <v/>
      </c>
      <c r="K352" s="8">
        <f>IF($I352="","",IF($I352&lt;=0,"",IF($G352="","без срока",IF($J352=0,"не просрочено",IF($J352&lt;=30,"0–30",IF($J352&lt;=60,"31–60",IF($J352&lt;=90,"61–90","90+")))))))</f>
        <v/>
      </c>
      <c r="L352" s="8">
        <f>IF($I352="","",IF($I352&lt;0,"переплата",IF($I352=0,"оплачен",IF($J352&gt;0,"просрочен","в срок"))))</f>
        <v/>
      </c>
    </row>
    <row r="353">
      <c r="A353" s="20" t="n"/>
      <c r="B353" s="8" t="n"/>
      <c r="C353" s="8" t="n"/>
      <c r="D353" s="8" t="n"/>
      <c r="E353" s="9" t="n"/>
      <c r="F353" s="19">
        <f>IF($C353="","",IFERROR(VLOOKUP($C353,'Клиенты'!$A$6:$C$505,3,FALSE),""))</f>
        <v/>
      </c>
      <c r="G353" s="20">
        <f>IF(OR($A353="",$F353=""),"",WORKDAY($A353+$F353-1,1,Праздники))</f>
        <v/>
      </c>
      <c r="H353" s="9">
        <f>IF($B353="","",SUMIFS(ОплатыСумма,ОплатыДокумент,$B353,ОплатыКлиент,$C353))</f>
        <v/>
      </c>
      <c r="I353" s="9">
        <f>IF($E353="","",$E353-$H353)</f>
        <v/>
      </c>
      <c r="J353" s="19">
        <f>IF(OR($I353="",$G353=""),"",IF($I353&lt;=0,"",MAX(0,ДатаОтчёта-$G353)))</f>
        <v/>
      </c>
      <c r="K353" s="8">
        <f>IF($I353="","",IF($I353&lt;=0,"",IF($G353="","без срока",IF($J353=0,"не просрочено",IF($J353&lt;=30,"0–30",IF($J353&lt;=60,"31–60",IF($J353&lt;=90,"61–90","90+")))))))</f>
        <v/>
      </c>
      <c r="L353" s="8">
        <f>IF($I353="","",IF($I353&lt;0,"переплата",IF($I353=0,"оплачен",IF($J353&gt;0,"просрочен","в срок"))))</f>
        <v/>
      </c>
    </row>
    <row r="354">
      <c r="A354" s="20" t="n"/>
      <c r="B354" s="8" t="n"/>
      <c r="C354" s="8" t="n"/>
      <c r="D354" s="8" t="n"/>
      <c r="E354" s="9" t="n"/>
      <c r="F354" s="19">
        <f>IF($C354="","",IFERROR(VLOOKUP($C354,'Клиенты'!$A$6:$C$505,3,FALSE),""))</f>
        <v/>
      </c>
      <c r="G354" s="20">
        <f>IF(OR($A354="",$F354=""),"",WORKDAY($A354+$F354-1,1,Праздники))</f>
        <v/>
      </c>
      <c r="H354" s="9">
        <f>IF($B354="","",SUMIFS(ОплатыСумма,ОплатыДокумент,$B354,ОплатыКлиент,$C354))</f>
        <v/>
      </c>
      <c r="I354" s="9">
        <f>IF($E354="","",$E354-$H354)</f>
        <v/>
      </c>
      <c r="J354" s="19">
        <f>IF(OR($I354="",$G354=""),"",IF($I354&lt;=0,"",MAX(0,ДатаОтчёта-$G354)))</f>
        <v/>
      </c>
      <c r="K354" s="8">
        <f>IF($I354="","",IF($I354&lt;=0,"",IF($G354="","без срока",IF($J354=0,"не просрочено",IF($J354&lt;=30,"0–30",IF($J354&lt;=60,"31–60",IF($J354&lt;=90,"61–90","90+")))))))</f>
        <v/>
      </c>
      <c r="L354" s="8">
        <f>IF($I354="","",IF($I354&lt;0,"переплата",IF($I354=0,"оплачен",IF($J354&gt;0,"просрочен","в срок"))))</f>
        <v/>
      </c>
    </row>
    <row r="355">
      <c r="A355" s="20" t="n"/>
      <c r="B355" s="8" t="n"/>
      <c r="C355" s="8" t="n"/>
      <c r="D355" s="8" t="n"/>
      <c r="E355" s="9" t="n"/>
      <c r="F355" s="19">
        <f>IF($C355="","",IFERROR(VLOOKUP($C355,'Клиенты'!$A$6:$C$505,3,FALSE),""))</f>
        <v/>
      </c>
      <c r="G355" s="20">
        <f>IF(OR($A355="",$F355=""),"",WORKDAY($A355+$F355-1,1,Праздники))</f>
        <v/>
      </c>
      <c r="H355" s="9">
        <f>IF($B355="","",SUMIFS(ОплатыСумма,ОплатыДокумент,$B355,ОплатыКлиент,$C355))</f>
        <v/>
      </c>
      <c r="I355" s="9">
        <f>IF($E355="","",$E355-$H355)</f>
        <v/>
      </c>
      <c r="J355" s="19">
        <f>IF(OR($I355="",$G355=""),"",IF($I355&lt;=0,"",MAX(0,ДатаОтчёта-$G355)))</f>
        <v/>
      </c>
      <c r="K355" s="8">
        <f>IF($I355="","",IF($I355&lt;=0,"",IF($G355="","без срока",IF($J355=0,"не просрочено",IF($J355&lt;=30,"0–30",IF($J355&lt;=60,"31–60",IF($J355&lt;=90,"61–90","90+")))))))</f>
        <v/>
      </c>
      <c r="L355" s="8">
        <f>IF($I355="","",IF($I355&lt;0,"переплата",IF($I355=0,"оплачен",IF($J355&gt;0,"просрочен","в срок"))))</f>
        <v/>
      </c>
    </row>
    <row r="356">
      <c r="A356" s="20" t="n"/>
      <c r="B356" s="8" t="n"/>
      <c r="C356" s="8" t="n"/>
      <c r="D356" s="8" t="n"/>
      <c r="E356" s="9" t="n"/>
      <c r="F356" s="19">
        <f>IF($C356="","",IFERROR(VLOOKUP($C356,'Клиенты'!$A$6:$C$505,3,FALSE),""))</f>
        <v/>
      </c>
      <c r="G356" s="20">
        <f>IF(OR($A356="",$F356=""),"",WORKDAY($A356+$F356-1,1,Праздники))</f>
        <v/>
      </c>
      <c r="H356" s="9">
        <f>IF($B356="","",SUMIFS(ОплатыСумма,ОплатыДокумент,$B356,ОплатыКлиент,$C356))</f>
        <v/>
      </c>
      <c r="I356" s="9">
        <f>IF($E356="","",$E356-$H356)</f>
        <v/>
      </c>
      <c r="J356" s="19">
        <f>IF(OR($I356="",$G356=""),"",IF($I356&lt;=0,"",MAX(0,ДатаОтчёта-$G356)))</f>
        <v/>
      </c>
      <c r="K356" s="8">
        <f>IF($I356="","",IF($I356&lt;=0,"",IF($G356="","без срока",IF($J356=0,"не просрочено",IF($J356&lt;=30,"0–30",IF($J356&lt;=60,"31–60",IF($J356&lt;=90,"61–90","90+")))))))</f>
        <v/>
      </c>
      <c r="L356" s="8">
        <f>IF($I356="","",IF($I356&lt;0,"переплата",IF($I356=0,"оплачен",IF($J356&gt;0,"просрочен","в срок"))))</f>
        <v/>
      </c>
    </row>
    <row r="357">
      <c r="A357" s="20" t="n"/>
      <c r="B357" s="8" t="n"/>
      <c r="C357" s="8" t="n"/>
      <c r="D357" s="8" t="n"/>
      <c r="E357" s="9" t="n"/>
      <c r="F357" s="19">
        <f>IF($C357="","",IFERROR(VLOOKUP($C357,'Клиенты'!$A$6:$C$505,3,FALSE),""))</f>
        <v/>
      </c>
      <c r="G357" s="20">
        <f>IF(OR($A357="",$F357=""),"",WORKDAY($A357+$F357-1,1,Праздники))</f>
        <v/>
      </c>
      <c r="H357" s="9">
        <f>IF($B357="","",SUMIFS(ОплатыСумма,ОплатыДокумент,$B357,ОплатыКлиент,$C357))</f>
        <v/>
      </c>
      <c r="I357" s="9">
        <f>IF($E357="","",$E357-$H357)</f>
        <v/>
      </c>
      <c r="J357" s="19">
        <f>IF(OR($I357="",$G357=""),"",IF($I357&lt;=0,"",MAX(0,ДатаОтчёта-$G357)))</f>
        <v/>
      </c>
      <c r="K357" s="8">
        <f>IF($I357="","",IF($I357&lt;=0,"",IF($G357="","без срока",IF($J357=0,"не просрочено",IF($J357&lt;=30,"0–30",IF($J357&lt;=60,"31–60",IF($J357&lt;=90,"61–90","90+")))))))</f>
        <v/>
      </c>
      <c r="L357" s="8">
        <f>IF($I357="","",IF($I357&lt;0,"переплата",IF($I357=0,"оплачен",IF($J357&gt;0,"просрочен","в срок"))))</f>
        <v/>
      </c>
    </row>
    <row r="358">
      <c r="A358" s="20" t="n"/>
      <c r="B358" s="8" t="n"/>
      <c r="C358" s="8" t="n"/>
      <c r="D358" s="8" t="n"/>
      <c r="E358" s="9" t="n"/>
      <c r="F358" s="19">
        <f>IF($C358="","",IFERROR(VLOOKUP($C358,'Клиенты'!$A$6:$C$505,3,FALSE),""))</f>
        <v/>
      </c>
      <c r="G358" s="20">
        <f>IF(OR($A358="",$F358=""),"",WORKDAY($A358+$F358-1,1,Праздники))</f>
        <v/>
      </c>
      <c r="H358" s="9">
        <f>IF($B358="","",SUMIFS(ОплатыСумма,ОплатыДокумент,$B358,ОплатыКлиент,$C358))</f>
        <v/>
      </c>
      <c r="I358" s="9">
        <f>IF($E358="","",$E358-$H358)</f>
        <v/>
      </c>
      <c r="J358" s="19">
        <f>IF(OR($I358="",$G358=""),"",IF($I358&lt;=0,"",MAX(0,ДатаОтчёта-$G358)))</f>
        <v/>
      </c>
      <c r="K358" s="8">
        <f>IF($I358="","",IF($I358&lt;=0,"",IF($G358="","без срока",IF($J358=0,"не просрочено",IF($J358&lt;=30,"0–30",IF($J358&lt;=60,"31–60",IF($J358&lt;=90,"61–90","90+")))))))</f>
        <v/>
      </c>
      <c r="L358" s="8">
        <f>IF($I358="","",IF($I358&lt;0,"переплата",IF($I358=0,"оплачен",IF($J358&gt;0,"просрочен","в срок"))))</f>
        <v/>
      </c>
    </row>
    <row r="359">
      <c r="A359" s="20" t="n"/>
      <c r="B359" s="8" t="n"/>
      <c r="C359" s="8" t="n"/>
      <c r="D359" s="8" t="n"/>
      <c r="E359" s="9" t="n"/>
      <c r="F359" s="19">
        <f>IF($C359="","",IFERROR(VLOOKUP($C359,'Клиенты'!$A$6:$C$505,3,FALSE),""))</f>
        <v/>
      </c>
      <c r="G359" s="20">
        <f>IF(OR($A359="",$F359=""),"",WORKDAY($A359+$F359-1,1,Праздники))</f>
        <v/>
      </c>
      <c r="H359" s="9">
        <f>IF($B359="","",SUMIFS(ОплатыСумма,ОплатыДокумент,$B359,ОплатыКлиент,$C359))</f>
        <v/>
      </c>
      <c r="I359" s="9">
        <f>IF($E359="","",$E359-$H359)</f>
        <v/>
      </c>
      <c r="J359" s="19">
        <f>IF(OR($I359="",$G359=""),"",IF($I359&lt;=0,"",MAX(0,ДатаОтчёта-$G359)))</f>
        <v/>
      </c>
      <c r="K359" s="8">
        <f>IF($I359="","",IF($I359&lt;=0,"",IF($G359="","без срока",IF($J359=0,"не просрочено",IF($J359&lt;=30,"0–30",IF($J359&lt;=60,"31–60",IF($J359&lt;=90,"61–90","90+")))))))</f>
        <v/>
      </c>
      <c r="L359" s="8">
        <f>IF($I359="","",IF($I359&lt;0,"переплата",IF($I359=0,"оплачен",IF($J359&gt;0,"просрочен","в срок"))))</f>
        <v/>
      </c>
    </row>
    <row r="360">
      <c r="A360" s="20" t="n"/>
      <c r="B360" s="8" t="n"/>
      <c r="C360" s="8" t="n"/>
      <c r="D360" s="8" t="n"/>
      <c r="E360" s="9" t="n"/>
      <c r="F360" s="19">
        <f>IF($C360="","",IFERROR(VLOOKUP($C360,'Клиенты'!$A$6:$C$505,3,FALSE),""))</f>
        <v/>
      </c>
      <c r="G360" s="20">
        <f>IF(OR($A360="",$F360=""),"",WORKDAY($A360+$F360-1,1,Праздники))</f>
        <v/>
      </c>
      <c r="H360" s="9">
        <f>IF($B360="","",SUMIFS(ОплатыСумма,ОплатыДокумент,$B360,ОплатыКлиент,$C360))</f>
        <v/>
      </c>
      <c r="I360" s="9">
        <f>IF($E360="","",$E360-$H360)</f>
        <v/>
      </c>
      <c r="J360" s="19">
        <f>IF(OR($I360="",$G360=""),"",IF($I360&lt;=0,"",MAX(0,ДатаОтчёта-$G360)))</f>
        <v/>
      </c>
      <c r="K360" s="8">
        <f>IF($I360="","",IF($I360&lt;=0,"",IF($G360="","без срока",IF($J360=0,"не просрочено",IF($J360&lt;=30,"0–30",IF($J360&lt;=60,"31–60",IF($J360&lt;=90,"61–90","90+")))))))</f>
        <v/>
      </c>
      <c r="L360" s="8">
        <f>IF($I360="","",IF($I360&lt;0,"переплата",IF($I360=0,"оплачен",IF($J360&gt;0,"просрочен","в срок"))))</f>
        <v/>
      </c>
    </row>
    <row r="361">
      <c r="A361" s="20" t="n"/>
      <c r="B361" s="8" t="n"/>
      <c r="C361" s="8" t="n"/>
      <c r="D361" s="8" t="n"/>
      <c r="E361" s="9" t="n"/>
      <c r="F361" s="19">
        <f>IF($C361="","",IFERROR(VLOOKUP($C361,'Клиенты'!$A$6:$C$505,3,FALSE),""))</f>
        <v/>
      </c>
      <c r="G361" s="20">
        <f>IF(OR($A361="",$F361=""),"",WORKDAY($A361+$F361-1,1,Праздники))</f>
        <v/>
      </c>
      <c r="H361" s="9">
        <f>IF($B361="","",SUMIFS(ОплатыСумма,ОплатыДокумент,$B361,ОплатыКлиент,$C361))</f>
        <v/>
      </c>
      <c r="I361" s="9">
        <f>IF($E361="","",$E361-$H361)</f>
        <v/>
      </c>
      <c r="J361" s="19">
        <f>IF(OR($I361="",$G361=""),"",IF($I361&lt;=0,"",MAX(0,ДатаОтчёта-$G361)))</f>
        <v/>
      </c>
      <c r="K361" s="8">
        <f>IF($I361="","",IF($I361&lt;=0,"",IF($G361="","без срока",IF($J361=0,"не просрочено",IF($J361&lt;=30,"0–30",IF($J361&lt;=60,"31–60",IF($J361&lt;=90,"61–90","90+")))))))</f>
        <v/>
      </c>
      <c r="L361" s="8">
        <f>IF($I361="","",IF($I361&lt;0,"переплата",IF($I361=0,"оплачен",IF($J361&gt;0,"просрочен","в срок"))))</f>
        <v/>
      </c>
    </row>
    <row r="362">
      <c r="A362" s="20" t="n"/>
      <c r="B362" s="8" t="n"/>
      <c r="C362" s="8" t="n"/>
      <c r="D362" s="8" t="n"/>
      <c r="E362" s="9" t="n"/>
      <c r="F362" s="19">
        <f>IF($C362="","",IFERROR(VLOOKUP($C362,'Клиенты'!$A$6:$C$505,3,FALSE),""))</f>
        <v/>
      </c>
      <c r="G362" s="20">
        <f>IF(OR($A362="",$F362=""),"",WORKDAY($A362+$F362-1,1,Праздники))</f>
        <v/>
      </c>
      <c r="H362" s="9">
        <f>IF($B362="","",SUMIFS(ОплатыСумма,ОплатыДокумент,$B362,ОплатыКлиент,$C362))</f>
        <v/>
      </c>
      <c r="I362" s="9">
        <f>IF($E362="","",$E362-$H362)</f>
        <v/>
      </c>
      <c r="J362" s="19">
        <f>IF(OR($I362="",$G362=""),"",IF($I362&lt;=0,"",MAX(0,ДатаОтчёта-$G362)))</f>
        <v/>
      </c>
      <c r="K362" s="8">
        <f>IF($I362="","",IF($I362&lt;=0,"",IF($G362="","без срока",IF($J362=0,"не просрочено",IF($J362&lt;=30,"0–30",IF($J362&lt;=60,"31–60",IF($J362&lt;=90,"61–90","90+")))))))</f>
        <v/>
      </c>
      <c r="L362" s="8">
        <f>IF($I362="","",IF($I362&lt;0,"переплата",IF($I362=0,"оплачен",IF($J362&gt;0,"просрочен","в срок"))))</f>
        <v/>
      </c>
    </row>
    <row r="363">
      <c r="A363" s="20" t="n"/>
      <c r="B363" s="8" t="n"/>
      <c r="C363" s="8" t="n"/>
      <c r="D363" s="8" t="n"/>
      <c r="E363" s="9" t="n"/>
      <c r="F363" s="19">
        <f>IF($C363="","",IFERROR(VLOOKUP($C363,'Клиенты'!$A$6:$C$505,3,FALSE),""))</f>
        <v/>
      </c>
      <c r="G363" s="20">
        <f>IF(OR($A363="",$F363=""),"",WORKDAY($A363+$F363-1,1,Праздники))</f>
        <v/>
      </c>
      <c r="H363" s="9">
        <f>IF($B363="","",SUMIFS(ОплатыСумма,ОплатыДокумент,$B363,ОплатыКлиент,$C363))</f>
        <v/>
      </c>
      <c r="I363" s="9">
        <f>IF($E363="","",$E363-$H363)</f>
        <v/>
      </c>
      <c r="J363" s="19">
        <f>IF(OR($I363="",$G363=""),"",IF($I363&lt;=0,"",MAX(0,ДатаОтчёта-$G363)))</f>
        <v/>
      </c>
      <c r="K363" s="8">
        <f>IF($I363="","",IF($I363&lt;=0,"",IF($G363="","без срока",IF($J363=0,"не просрочено",IF($J363&lt;=30,"0–30",IF($J363&lt;=60,"31–60",IF($J363&lt;=90,"61–90","90+")))))))</f>
        <v/>
      </c>
      <c r="L363" s="8">
        <f>IF($I363="","",IF($I363&lt;0,"переплата",IF($I363=0,"оплачен",IF($J363&gt;0,"просрочен","в срок"))))</f>
        <v/>
      </c>
    </row>
    <row r="364">
      <c r="A364" s="20" t="n"/>
      <c r="B364" s="8" t="n"/>
      <c r="C364" s="8" t="n"/>
      <c r="D364" s="8" t="n"/>
      <c r="E364" s="9" t="n"/>
      <c r="F364" s="19">
        <f>IF($C364="","",IFERROR(VLOOKUP($C364,'Клиенты'!$A$6:$C$505,3,FALSE),""))</f>
        <v/>
      </c>
      <c r="G364" s="20">
        <f>IF(OR($A364="",$F364=""),"",WORKDAY($A364+$F364-1,1,Праздники))</f>
        <v/>
      </c>
      <c r="H364" s="9">
        <f>IF($B364="","",SUMIFS(ОплатыСумма,ОплатыДокумент,$B364,ОплатыКлиент,$C364))</f>
        <v/>
      </c>
      <c r="I364" s="9">
        <f>IF($E364="","",$E364-$H364)</f>
        <v/>
      </c>
      <c r="J364" s="19">
        <f>IF(OR($I364="",$G364=""),"",IF($I364&lt;=0,"",MAX(0,ДатаОтчёта-$G364)))</f>
        <v/>
      </c>
      <c r="K364" s="8">
        <f>IF($I364="","",IF($I364&lt;=0,"",IF($G364="","без срока",IF($J364=0,"не просрочено",IF($J364&lt;=30,"0–30",IF($J364&lt;=60,"31–60",IF($J364&lt;=90,"61–90","90+")))))))</f>
        <v/>
      </c>
      <c r="L364" s="8">
        <f>IF($I364="","",IF($I364&lt;0,"переплата",IF($I364=0,"оплачен",IF($J364&gt;0,"просрочен","в срок"))))</f>
        <v/>
      </c>
    </row>
    <row r="365">
      <c r="A365" s="20" t="n"/>
      <c r="B365" s="8" t="n"/>
      <c r="C365" s="8" t="n"/>
      <c r="D365" s="8" t="n"/>
      <c r="E365" s="9" t="n"/>
      <c r="F365" s="19">
        <f>IF($C365="","",IFERROR(VLOOKUP($C365,'Клиенты'!$A$6:$C$505,3,FALSE),""))</f>
        <v/>
      </c>
      <c r="G365" s="20">
        <f>IF(OR($A365="",$F365=""),"",WORKDAY($A365+$F365-1,1,Праздники))</f>
        <v/>
      </c>
      <c r="H365" s="9">
        <f>IF($B365="","",SUMIFS(ОплатыСумма,ОплатыДокумент,$B365,ОплатыКлиент,$C365))</f>
        <v/>
      </c>
      <c r="I365" s="9">
        <f>IF($E365="","",$E365-$H365)</f>
        <v/>
      </c>
      <c r="J365" s="19">
        <f>IF(OR($I365="",$G365=""),"",IF($I365&lt;=0,"",MAX(0,ДатаОтчёта-$G365)))</f>
        <v/>
      </c>
      <c r="K365" s="8">
        <f>IF($I365="","",IF($I365&lt;=0,"",IF($G365="","без срока",IF($J365=0,"не просрочено",IF($J365&lt;=30,"0–30",IF($J365&lt;=60,"31–60",IF($J365&lt;=90,"61–90","90+")))))))</f>
        <v/>
      </c>
      <c r="L365" s="8">
        <f>IF($I365="","",IF($I365&lt;0,"переплата",IF($I365=0,"оплачен",IF($J365&gt;0,"просрочен","в срок"))))</f>
        <v/>
      </c>
    </row>
    <row r="366">
      <c r="A366" s="20" t="n"/>
      <c r="B366" s="8" t="n"/>
      <c r="C366" s="8" t="n"/>
      <c r="D366" s="8" t="n"/>
      <c r="E366" s="9" t="n"/>
      <c r="F366" s="19">
        <f>IF($C366="","",IFERROR(VLOOKUP($C366,'Клиенты'!$A$6:$C$505,3,FALSE),""))</f>
        <v/>
      </c>
      <c r="G366" s="20">
        <f>IF(OR($A366="",$F366=""),"",WORKDAY($A366+$F366-1,1,Праздники))</f>
        <v/>
      </c>
      <c r="H366" s="9">
        <f>IF($B366="","",SUMIFS(ОплатыСумма,ОплатыДокумент,$B366,ОплатыКлиент,$C366))</f>
        <v/>
      </c>
      <c r="I366" s="9">
        <f>IF($E366="","",$E366-$H366)</f>
        <v/>
      </c>
      <c r="J366" s="19">
        <f>IF(OR($I366="",$G366=""),"",IF($I366&lt;=0,"",MAX(0,ДатаОтчёта-$G366)))</f>
        <v/>
      </c>
      <c r="K366" s="8">
        <f>IF($I366="","",IF($I366&lt;=0,"",IF($G366="","без срока",IF($J366=0,"не просрочено",IF($J366&lt;=30,"0–30",IF($J366&lt;=60,"31–60",IF($J366&lt;=90,"61–90","90+")))))))</f>
        <v/>
      </c>
      <c r="L366" s="8">
        <f>IF($I366="","",IF($I366&lt;0,"переплата",IF($I366=0,"оплачен",IF($J366&gt;0,"просрочен","в срок"))))</f>
        <v/>
      </c>
    </row>
    <row r="367">
      <c r="A367" s="20" t="n"/>
      <c r="B367" s="8" t="n"/>
      <c r="C367" s="8" t="n"/>
      <c r="D367" s="8" t="n"/>
      <c r="E367" s="9" t="n"/>
      <c r="F367" s="19">
        <f>IF($C367="","",IFERROR(VLOOKUP($C367,'Клиенты'!$A$6:$C$505,3,FALSE),""))</f>
        <v/>
      </c>
      <c r="G367" s="20">
        <f>IF(OR($A367="",$F367=""),"",WORKDAY($A367+$F367-1,1,Праздники))</f>
        <v/>
      </c>
      <c r="H367" s="9">
        <f>IF($B367="","",SUMIFS(ОплатыСумма,ОплатыДокумент,$B367,ОплатыКлиент,$C367))</f>
        <v/>
      </c>
      <c r="I367" s="9">
        <f>IF($E367="","",$E367-$H367)</f>
        <v/>
      </c>
      <c r="J367" s="19">
        <f>IF(OR($I367="",$G367=""),"",IF($I367&lt;=0,"",MAX(0,ДатаОтчёта-$G367)))</f>
        <v/>
      </c>
      <c r="K367" s="8">
        <f>IF($I367="","",IF($I367&lt;=0,"",IF($G367="","без срока",IF($J367=0,"не просрочено",IF($J367&lt;=30,"0–30",IF($J367&lt;=60,"31–60",IF($J367&lt;=90,"61–90","90+")))))))</f>
        <v/>
      </c>
      <c r="L367" s="8">
        <f>IF($I367="","",IF($I367&lt;0,"переплата",IF($I367=0,"оплачен",IF($J367&gt;0,"просрочен","в срок"))))</f>
        <v/>
      </c>
    </row>
    <row r="368">
      <c r="A368" s="20" t="n"/>
      <c r="B368" s="8" t="n"/>
      <c r="C368" s="8" t="n"/>
      <c r="D368" s="8" t="n"/>
      <c r="E368" s="9" t="n"/>
      <c r="F368" s="19">
        <f>IF($C368="","",IFERROR(VLOOKUP($C368,'Клиенты'!$A$6:$C$505,3,FALSE),""))</f>
        <v/>
      </c>
      <c r="G368" s="20">
        <f>IF(OR($A368="",$F368=""),"",WORKDAY($A368+$F368-1,1,Праздники))</f>
        <v/>
      </c>
      <c r="H368" s="9">
        <f>IF($B368="","",SUMIFS(ОплатыСумма,ОплатыДокумент,$B368,ОплатыКлиент,$C368))</f>
        <v/>
      </c>
      <c r="I368" s="9">
        <f>IF($E368="","",$E368-$H368)</f>
        <v/>
      </c>
      <c r="J368" s="19">
        <f>IF(OR($I368="",$G368=""),"",IF($I368&lt;=0,"",MAX(0,ДатаОтчёта-$G368)))</f>
        <v/>
      </c>
      <c r="K368" s="8">
        <f>IF($I368="","",IF($I368&lt;=0,"",IF($G368="","без срока",IF($J368=0,"не просрочено",IF($J368&lt;=30,"0–30",IF($J368&lt;=60,"31–60",IF($J368&lt;=90,"61–90","90+")))))))</f>
        <v/>
      </c>
      <c r="L368" s="8">
        <f>IF($I368="","",IF($I368&lt;0,"переплата",IF($I368=0,"оплачен",IF($J368&gt;0,"просрочен","в срок"))))</f>
        <v/>
      </c>
    </row>
    <row r="369">
      <c r="A369" s="20" t="n"/>
      <c r="B369" s="8" t="n"/>
      <c r="C369" s="8" t="n"/>
      <c r="D369" s="8" t="n"/>
      <c r="E369" s="9" t="n"/>
      <c r="F369" s="19">
        <f>IF($C369="","",IFERROR(VLOOKUP($C369,'Клиенты'!$A$6:$C$505,3,FALSE),""))</f>
        <v/>
      </c>
      <c r="G369" s="20">
        <f>IF(OR($A369="",$F369=""),"",WORKDAY($A369+$F369-1,1,Праздники))</f>
        <v/>
      </c>
      <c r="H369" s="9">
        <f>IF($B369="","",SUMIFS(ОплатыСумма,ОплатыДокумент,$B369,ОплатыКлиент,$C369))</f>
        <v/>
      </c>
      <c r="I369" s="9">
        <f>IF($E369="","",$E369-$H369)</f>
        <v/>
      </c>
      <c r="J369" s="19">
        <f>IF(OR($I369="",$G369=""),"",IF($I369&lt;=0,"",MAX(0,ДатаОтчёта-$G369)))</f>
        <v/>
      </c>
      <c r="K369" s="8">
        <f>IF($I369="","",IF($I369&lt;=0,"",IF($G369="","без срока",IF($J369=0,"не просрочено",IF($J369&lt;=30,"0–30",IF($J369&lt;=60,"31–60",IF($J369&lt;=90,"61–90","90+")))))))</f>
        <v/>
      </c>
      <c r="L369" s="8">
        <f>IF($I369="","",IF($I369&lt;0,"переплата",IF($I369=0,"оплачен",IF($J369&gt;0,"просрочен","в срок"))))</f>
        <v/>
      </c>
    </row>
    <row r="370">
      <c r="A370" s="20" t="n"/>
      <c r="B370" s="8" t="n"/>
      <c r="C370" s="8" t="n"/>
      <c r="D370" s="8" t="n"/>
      <c r="E370" s="9" t="n"/>
      <c r="F370" s="19">
        <f>IF($C370="","",IFERROR(VLOOKUP($C370,'Клиенты'!$A$6:$C$505,3,FALSE),""))</f>
        <v/>
      </c>
      <c r="G370" s="20">
        <f>IF(OR($A370="",$F370=""),"",WORKDAY($A370+$F370-1,1,Праздники))</f>
        <v/>
      </c>
      <c r="H370" s="9">
        <f>IF($B370="","",SUMIFS(ОплатыСумма,ОплатыДокумент,$B370,ОплатыКлиент,$C370))</f>
        <v/>
      </c>
      <c r="I370" s="9">
        <f>IF($E370="","",$E370-$H370)</f>
        <v/>
      </c>
      <c r="J370" s="19">
        <f>IF(OR($I370="",$G370=""),"",IF($I370&lt;=0,"",MAX(0,ДатаОтчёта-$G370)))</f>
        <v/>
      </c>
      <c r="K370" s="8">
        <f>IF($I370="","",IF($I370&lt;=0,"",IF($G370="","без срока",IF($J370=0,"не просрочено",IF($J370&lt;=30,"0–30",IF($J370&lt;=60,"31–60",IF($J370&lt;=90,"61–90","90+")))))))</f>
        <v/>
      </c>
      <c r="L370" s="8">
        <f>IF($I370="","",IF($I370&lt;0,"переплата",IF($I370=0,"оплачен",IF($J370&gt;0,"просрочен","в срок"))))</f>
        <v/>
      </c>
    </row>
    <row r="371">
      <c r="A371" s="20" t="n"/>
      <c r="B371" s="8" t="n"/>
      <c r="C371" s="8" t="n"/>
      <c r="D371" s="8" t="n"/>
      <c r="E371" s="9" t="n"/>
      <c r="F371" s="19">
        <f>IF($C371="","",IFERROR(VLOOKUP($C371,'Клиенты'!$A$6:$C$505,3,FALSE),""))</f>
        <v/>
      </c>
      <c r="G371" s="20">
        <f>IF(OR($A371="",$F371=""),"",WORKDAY($A371+$F371-1,1,Праздники))</f>
        <v/>
      </c>
      <c r="H371" s="9">
        <f>IF($B371="","",SUMIFS(ОплатыСумма,ОплатыДокумент,$B371,ОплатыКлиент,$C371))</f>
        <v/>
      </c>
      <c r="I371" s="9">
        <f>IF($E371="","",$E371-$H371)</f>
        <v/>
      </c>
      <c r="J371" s="19">
        <f>IF(OR($I371="",$G371=""),"",IF($I371&lt;=0,"",MAX(0,ДатаОтчёта-$G371)))</f>
        <v/>
      </c>
      <c r="K371" s="8">
        <f>IF($I371="","",IF($I371&lt;=0,"",IF($G371="","без срока",IF($J371=0,"не просрочено",IF($J371&lt;=30,"0–30",IF($J371&lt;=60,"31–60",IF($J371&lt;=90,"61–90","90+")))))))</f>
        <v/>
      </c>
      <c r="L371" s="8">
        <f>IF($I371="","",IF($I371&lt;0,"переплата",IF($I371=0,"оплачен",IF($J371&gt;0,"просрочен","в срок"))))</f>
        <v/>
      </c>
    </row>
    <row r="372">
      <c r="A372" s="20" t="n"/>
      <c r="B372" s="8" t="n"/>
      <c r="C372" s="8" t="n"/>
      <c r="D372" s="8" t="n"/>
      <c r="E372" s="9" t="n"/>
      <c r="F372" s="19">
        <f>IF($C372="","",IFERROR(VLOOKUP($C372,'Клиенты'!$A$6:$C$505,3,FALSE),""))</f>
        <v/>
      </c>
      <c r="G372" s="20">
        <f>IF(OR($A372="",$F372=""),"",WORKDAY($A372+$F372-1,1,Праздники))</f>
        <v/>
      </c>
      <c r="H372" s="9">
        <f>IF($B372="","",SUMIFS(ОплатыСумма,ОплатыДокумент,$B372,ОплатыКлиент,$C372))</f>
        <v/>
      </c>
      <c r="I372" s="9">
        <f>IF($E372="","",$E372-$H372)</f>
        <v/>
      </c>
      <c r="J372" s="19">
        <f>IF(OR($I372="",$G372=""),"",IF($I372&lt;=0,"",MAX(0,ДатаОтчёта-$G372)))</f>
        <v/>
      </c>
      <c r="K372" s="8">
        <f>IF($I372="","",IF($I372&lt;=0,"",IF($G372="","без срока",IF($J372=0,"не просрочено",IF($J372&lt;=30,"0–30",IF($J372&lt;=60,"31–60",IF($J372&lt;=90,"61–90","90+")))))))</f>
        <v/>
      </c>
      <c r="L372" s="8">
        <f>IF($I372="","",IF($I372&lt;0,"переплата",IF($I372=0,"оплачен",IF($J372&gt;0,"просрочен","в срок"))))</f>
        <v/>
      </c>
    </row>
    <row r="373">
      <c r="A373" s="20" t="n"/>
      <c r="B373" s="8" t="n"/>
      <c r="C373" s="8" t="n"/>
      <c r="D373" s="8" t="n"/>
      <c r="E373" s="9" t="n"/>
      <c r="F373" s="19">
        <f>IF($C373="","",IFERROR(VLOOKUP($C373,'Клиенты'!$A$6:$C$505,3,FALSE),""))</f>
        <v/>
      </c>
      <c r="G373" s="20">
        <f>IF(OR($A373="",$F373=""),"",WORKDAY($A373+$F373-1,1,Праздники))</f>
        <v/>
      </c>
      <c r="H373" s="9">
        <f>IF($B373="","",SUMIFS(ОплатыСумма,ОплатыДокумент,$B373,ОплатыКлиент,$C373))</f>
        <v/>
      </c>
      <c r="I373" s="9">
        <f>IF($E373="","",$E373-$H373)</f>
        <v/>
      </c>
      <c r="J373" s="19">
        <f>IF(OR($I373="",$G373=""),"",IF($I373&lt;=0,"",MAX(0,ДатаОтчёта-$G373)))</f>
        <v/>
      </c>
      <c r="K373" s="8">
        <f>IF($I373="","",IF($I373&lt;=0,"",IF($G373="","без срока",IF($J373=0,"не просрочено",IF($J373&lt;=30,"0–30",IF($J373&lt;=60,"31–60",IF($J373&lt;=90,"61–90","90+")))))))</f>
        <v/>
      </c>
      <c r="L373" s="8">
        <f>IF($I373="","",IF($I373&lt;0,"переплата",IF($I373=0,"оплачен",IF($J373&gt;0,"просрочен","в срок"))))</f>
        <v/>
      </c>
    </row>
    <row r="374">
      <c r="A374" s="20" t="n"/>
      <c r="B374" s="8" t="n"/>
      <c r="C374" s="8" t="n"/>
      <c r="D374" s="8" t="n"/>
      <c r="E374" s="9" t="n"/>
      <c r="F374" s="19">
        <f>IF($C374="","",IFERROR(VLOOKUP($C374,'Клиенты'!$A$6:$C$505,3,FALSE),""))</f>
        <v/>
      </c>
      <c r="G374" s="20">
        <f>IF(OR($A374="",$F374=""),"",WORKDAY($A374+$F374-1,1,Праздники))</f>
        <v/>
      </c>
      <c r="H374" s="9">
        <f>IF($B374="","",SUMIFS(ОплатыСумма,ОплатыДокумент,$B374,ОплатыКлиент,$C374))</f>
        <v/>
      </c>
      <c r="I374" s="9">
        <f>IF($E374="","",$E374-$H374)</f>
        <v/>
      </c>
      <c r="J374" s="19">
        <f>IF(OR($I374="",$G374=""),"",IF($I374&lt;=0,"",MAX(0,ДатаОтчёта-$G374)))</f>
        <v/>
      </c>
      <c r="K374" s="8">
        <f>IF($I374="","",IF($I374&lt;=0,"",IF($G374="","без срока",IF($J374=0,"не просрочено",IF($J374&lt;=30,"0–30",IF($J374&lt;=60,"31–60",IF($J374&lt;=90,"61–90","90+")))))))</f>
        <v/>
      </c>
      <c r="L374" s="8">
        <f>IF($I374="","",IF($I374&lt;0,"переплата",IF($I374=0,"оплачен",IF($J374&gt;0,"просрочен","в срок"))))</f>
        <v/>
      </c>
    </row>
    <row r="375">
      <c r="A375" s="20" t="n"/>
      <c r="B375" s="8" t="n"/>
      <c r="C375" s="8" t="n"/>
      <c r="D375" s="8" t="n"/>
      <c r="E375" s="9" t="n"/>
      <c r="F375" s="19">
        <f>IF($C375="","",IFERROR(VLOOKUP($C375,'Клиенты'!$A$6:$C$505,3,FALSE),""))</f>
        <v/>
      </c>
      <c r="G375" s="20">
        <f>IF(OR($A375="",$F375=""),"",WORKDAY($A375+$F375-1,1,Праздники))</f>
        <v/>
      </c>
      <c r="H375" s="9">
        <f>IF($B375="","",SUMIFS(ОплатыСумма,ОплатыДокумент,$B375,ОплатыКлиент,$C375))</f>
        <v/>
      </c>
      <c r="I375" s="9">
        <f>IF($E375="","",$E375-$H375)</f>
        <v/>
      </c>
      <c r="J375" s="19">
        <f>IF(OR($I375="",$G375=""),"",IF($I375&lt;=0,"",MAX(0,ДатаОтчёта-$G375)))</f>
        <v/>
      </c>
      <c r="K375" s="8">
        <f>IF($I375="","",IF($I375&lt;=0,"",IF($G375="","без срока",IF($J375=0,"не просрочено",IF($J375&lt;=30,"0–30",IF($J375&lt;=60,"31–60",IF($J375&lt;=90,"61–90","90+")))))))</f>
        <v/>
      </c>
      <c r="L375" s="8">
        <f>IF($I375="","",IF($I375&lt;0,"переплата",IF($I375=0,"оплачен",IF($J375&gt;0,"просрочен","в срок"))))</f>
        <v/>
      </c>
    </row>
    <row r="376">
      <c r="A376" s="20" t="n"/>
      <c r="B376" s="8" t="n"/>
      <c r="C376" s="8" t="n"/>
      <c r="D376" s="8" t="n"/>
      <c r="E376" s="9" t="n"/>
      <c r="F376" s="19">
        <f>IF($C376="","",IFERROR(VLOOKUP($C376,'Клиенты'!$A$6:$C$505,3,FALSE),""))</f>
        <v/>
      </c>
      <c r="G376" s="20">
        <f>IF(OR($A376="",$F376=""),"",WORKDAY($A376+$F376-1,1,Праздники))</f>
        <v/>
      </c>
      <c r="H376" s="9">
        <f>IF($B376="","",SUMIFS(ОплатыСумма,ОплатыДокумент,$B376,ОплатыКлиент,$C376))</f>
        <v/>
      </c>
      <c r="I376" s="9">
        <f>IF($E376="","",$E376-$H376)</f>
        <v/>
      </c>
      <c r="J376" s="19">
        <f>IF(OR($I376="",$G376=""),"",IF($I376&lt;=0,"",MAX(0,ДатаОтчёта-$G376)))</f>
        <v/>
      </c>
      <c r="K376" s="8">
        <f>IF($I376="","",IF($I376&lt;=0,"",IF($G376="","без срока",IF($J376=0,"не просрочено",IF($J376&lt;=30,"0–30",IF($J376&lt;=60,"31–60",IF($J376&lt;=90,"61–90","90+")))))))</f>
        <v/>
      </c>
      <c r="L376" s="8">
        <f>IF($I376="","",IF($I376&lt;0,"переплата",IF($I376=0,"оплачен",IF($J376&gt;0,"просрочен","в срок"))))</f>
        <v/>
      </c>
    </row>
    <row r="377">
      <c r="A377" s="20" t="n"/>
      <c r="B377" s="8" t="n"/>
      <c r="C377" s="8" t="n"/>
      <c r="D377" s="8" t="n"/>
      <c r="E377" s="9" t="n"/>
      <c r="F377" s="19">
        <f>IF($C377="","",IFERROR(VLOOKUP($C377,'Клиенты'!$A$6:$C$505,3,FALSE),""))</f>
        <v/>
      </c>
      <c r="G377" s="20">
        <f>IF(OR($A377="",$F377=""),"",WORKDAY($A377+$F377-1,1,Праздники))</f>
        <v/>
      </c>
      <c r="H377" s="9">
        <f>IF($B377="","",SUMIFS(ОплатыСумма,ОплатыДокумент,$B377,ОплатыКлиент,$C377))</f>
        <v/>
      </c>
      <c r="I377" s="9">
        <f>IF($E377="","",$E377-$H377)</f>
        <v/>
      </c>
      <c r="J377" s="19">
        <f>IF(OR($I377="",$G377=""),"",IF($I377&lt;=0,"",MAX(0,ДатаОтчёта-$G377)))</f>
        <v/>
      </c>
      <c r="K377" s="8">
        <f>IF($I377="","",IF($I377&lt;=0,"",IF($G377="","без срока",IF($J377=0,"не просрочено",IF($J377&lt;=30,"0–30",IF($J377&lt;=60,"31–60",IF($J377&lt;=90,"61–90","90+")))))))</f>
        <v/>
      </c>
      <c r="L377" s="8">
        <f>IF($I377="","",IF($I377&lt;0,"переплата",IF($I377=0,"оплачен",IF($J377&gt;0,"просрочен","в срок"))))</f>
        <v/>
      </c>
    </row>
    <row r="378">
      <c r="A378" s="20" t="n"/>
      <c r="B378" s="8" t="n"/>
      <c r="C378" s="8" t="n"/>
      <c r="D378" s="8" t="n"/>
      <c r="E378" s="9" t="n"/>
      <c r="F378" s="19">
        <f>IF($C378="","",IFERROR(VLOOKUP($C378,'Клиенты'!$A$6:$C$505,3,FALSE),""))</f>
        <v/>
      </c>
      <c r="G378" s="20">
        <f>IF(OR($A378="",$F378=""),"",WORKDAY($A378+$F378-1,1,Праздники))</f>
        <v/>
      </c>
      <c r="H378" s="9">
        <f>IF($B378="","",SUMIFS(ОплатыСумма,ОплатыДокумент,$B378,ОплатыКлиент,$C378))</f>
        <v/>
      </c>
      <c r="I378" s="9">
        <f>IF($E378="","",$E378-$H378)</f>
        <v/>
      </c>
      <c r="J378" s="19">
        <f>IF(OR($I378="",$G378=""),"",IF($I378&lt;=0,"",MAX(0,ДатаОтчёта-$G378)))</f>
        <v/>
      </c>
      <c r="K378" s="8">
        <f>IF($I378="","",IF($I378&lt;=0,"",IF($G378="","без срока",IF($J378=0,"не просрочено",IF($J378&lt;=30,"0–30",IF($J378&lt;=60,"31–60",IF($J378&lt;=90,"61–90","90+")))))))</f>
        <v/>
      </c>
      <c r="L378" s="8">
        <f>IF($I378="","",IF($I378&lt;0,"переплата",IF($I378=0,"оплачен",IF($J378&gt;0,"просрочен","в срок"))))</f>
        <v/>
      </c>
    </row>
    <row r="379">
      <c r="A379" s="20" t="n"/>
      <c r="B379" s="8" t="n"/>
      <c r="C379" s="8" t="n"/>
      <c r="D379" s="8" t="n"/>
      <c r="E379" s="9" t="n"/>
      <c r="F379" s="19">
        <f>IF($C379="","",IFERROR(VLOOKUP($C379,'Клиенты'!$A$6:$C$505,3,FALSE),""))</f>
        <v/>
      </c>
      <c r="G379" s="20">
        <f>IF(OR($A379="",$F379=""),"",WORKDAY($A379+$F379-1,1,Праздники))</f>
        <v/>
      </c>
      <c r="H379" s="9">
        <f>IF($B379="","",SUMIFS(ОплатыСумма,ОплатыДокумент,$B379,ОплатыКлиент,$C379))</f>
        <v/>
      </c>
      <c r="I379" s="9">
        <f>IF($E379="","",$E379-$H379)</f>
        <v/>
      </c>
      <c r="J379" s="19">
        <f>IF(OR($I379="",$G379=""),"",IF($I379&lt;=0,"",MAX(0,ДатаОтчёта-$G379)))</f>
        <v/>
      </c>
      <c r="K379" s="8">
        <f>IF($I379="","",IF($I379&lt;=0,"",IF($G379="","без срока",IF($J379=0,"не просрочено",IF($J379&lt;=30,"0–30",IF($J379&lt;=60,"31–60",IF($J379&lt;=90,"61–90","90+")))))))</f>
        <v/>
      </c>
      <c r="L379" s="8">
        <f>IF($I379="","",IF($I379&lt;0,"переплата",IF($I379=0,"оплачен",IF($J379&gt;0,"просрочен","в срок"))))</f>
        <v/>
      </c>
    </row>
    <row r="380">
      <c r="A380" s="20" t="n"/>
      <c r="B380" s="8" t="n"/>
      <c r="C380" s="8" t="n"/>
      <c r="D380" s="8" t="n"/>
      <c r="E380" s="9" t="n"/>
      <c r="F380" s="19">
        <f>IF($C380="","",IFERROR(VLOOKUP($C380,'Клиенты'!$A$6:$C$505,3,FALSE),""))</f>
        <v/>
      </c>
      <c r="G380" s="20">
        <f>IF(OR($A380="",$F380=""),"",WORKDAY($A380+$F380-1,1,Праздники))</f>
        <v/>
      </c>
      <c r="H380" s="9">
        <f>IF($B380="","",SUMIFS(ОплатыСумма,ОплатыДокумент,$B380,ОплатыКлиент,$C380))</f>
        <v/>
      </c>
      <c r="I380" s="9">
        <f>IF($E380="","",$E380-$H380)</f>
        <v/>
      </c>
      <c r="J380" s="19">
        <f>IF(OR($I380="",$G380=""),"",IF($I380&lt;=0,"",MAX(0,ДатаОтчёта-$G380)))</f>
        <v/>
      </c>
      <c r="K380" s="8">
        <f>IF($I380="","",IF($I380&lt;=0,"",IF($G380="","без срока",IF($J380=0,"не просрочено",IF($J380&lt;=30,"0–30",IF($J380&lt;=60,"31–60",IF($J380&lt;=90,"61–90","90+")))))))</f>
        <v/>
      </c>
      <c r="L380" s="8">
        <f>IF($I380="","",IF($I380&lt;0,"переплата",IF($I380=0,"оплачен",IF($J380&gt;0,"просрочен","в срок"))))</f>
        <v/>
      </c>
    </row>
    <row r="381">
      <c r="A381" s="20" t="n"/>
      <c r="B381" s="8" t="n"/>
      <c r="C381" s="8" t="n"/>
      <c r="D381" s="8" t="n"/>
      <c r="E381" s="9" t="n"/>
      <c r="F381" s="19">
        <f>IF($C381="","",IFERROR(VLOOKUP($C381,'Клиенты'!$A$6:$C$505,3,FALSE),""))</f>
        <v/>
      </c>
      <c r="G381" s="20">
        <f>IF(OR($A381="",$F381=""),"",WORKDAY($A381+$F381-1,1,Праздники))</f>
        <v/>
      </c>
      <c r="H381" s="9">
        <f>IF($B381="","",SUMIFS(ОплатыСумма,ОплатыДокумент,$B381,ОплатыКлиент,$C381))</f>
        <v/>
      </c>
      <c r="I381" s="9">
        <f>IF($E381="","",$E381-$H381)</f>
        <v/>
      </c>
      <c r="J381" s="19">
        <f>IF(OR($I381="",$G381=""),"",IF($I381&lt;=0,"",MAX(0,ДатаОтчёта-$G381)))</f>
        <v/>
      </c>
      <c r="K381" s="8">
        <f>IF($I381="","",IF($I381&lt;=0,"",IF($G381="","без срока",IF($J381=0,"не просрочено",IF($J381&lt;=30,"0–30",IF($J381&lt;=60,"31–60",IF($J381&lt;=90,"61–90","90+")))))))</f>
        <v/>
      </c>
      <c r="L381" s="8">
        <f>IF($I381="","",IF($I381&lt;0,"переплата",IF($I381=0,"оплачен",IF($J381&gt;0,"просрочен","в срок"))))</f>
        <v/>
      </c>
    </row>
    <row r="382">
      <c r="A382" s="20" t="n"/>
      <c r="B382" s="8" t="n"/>
      <c r="C382" s="8" t="n"/>
      <c r="D382" s="8" t="n"/>
      <c r="E382" s="9" t="n"/>
      <c r="F382" s="19">
        <f>IF($C382="","",IFERROR(VLOOKUP($C382,'Клиенты'!$A$6:$C$505,3,FALSE),""))</f>
        <v/>
      </c>
      <c r="G382" s="20">
        <f>IF(OR($A382="",$F382=""),"",WORKDAY($A382+$F382-1,1,Праздники))</f>
        <v/>
      </c>
      <c r="H382" s="9">
        <f>IF($B382="","",SUMIFS(ОплатыСумма,ОплатыДокумент,$B382,ОплатыКлиент,$C382))</f>
        <v/>
      </c>
      <c r="I382" s="9">
        <f>IF($E382="","",$E382-$H382)</f>
        <v/>
      </c>
      <c r="J382" s="19">
        <f>IF(OR($I382="",$G382=""),"",IF($I382&lt;=0,"",MAX(0,ДатаОтчёта-$G382)))</f>
        <v/>
      </c>
      <c r="K382" s="8">
        <f>IF($I382="","",IF($I382&lt;=0,"",IF($G382="","без срока",IF($J382=0,"не просрочено",IF($J382&lt;=30,"0–30",IF($J382&lt;=60,"31–60",IF($J382&lt;=90,"61–90","90+")))))))</f>
        <v/>
      </c>
      <c r="L382" s="8">
        <f>IF($I382="","",IF($I382&lt;0,"переплата",IF($I382=0,"оплачен",IF($J382&gt;0,"просрочен","в срок"))))</f>
        <v/>
      </c>
    </row>
    <row r="383">
      <c r="A383" s="20" t="n"/>
      <c r="B383" s="8" t="n"/>
      <c r="C383" s="8" t="n"/>
      <c r="D383" s="8" t="n"/>
      <c r="E383" s="9" t="n"/>
      <c r="F383" s="19">
        <f>IF($C383="","",IFERROR(VLOOKUP($C383,'Клиенты'!$A$6:$C$505,3,FALSE),""))</f>
        <v/>
      </c>
      <c r="G383" s="20">
        <f>IF(OR($A383="",$F383=""),"",WORKDAY($A383+$F383-1,1,Праздники))</f>
        <v/>
      </c>
      <c r="H383" s="9">
        <f>IF($B383="","",SUMIFS(ОплатыСумма,ОплатыДокумент,$B383,ОплатыКлиент,$C383))</f>
        <v/>
      </c>
      <c r="I383" s="9">
        <f>IF($E383="","",$E383-$H383)</f>
        <v/>
      </c>
      <c r="J383" s="19">
        <f>IF(OR($I383="",$G383=""),"",IF($I383&lt;=0,"",MAX(0,ДатаОтчёта-$G383)))</f>
        <v/>
      </c>
      <c r="K383" s="8">
        <f>IF($I383="","",IF($I383&lt;=0,"",IF($G383="","без срока",IF($J383=0,"не просрочено",IF($J383&lt;=30,"0–30",IF($J383&lt;=60,"31–60",IF($J383&lt;=90,"61–90","90+")))))))</f>
        <v/>
      </c>
      <c r="L383" s="8">
        <f>IF($I383="","",IF($I383&lt;0,"переплата",IF($I383=0,"оплачен",IF($J383&gt;0,"просрочен","в срок"))))</f>
        <v/>
      </c>
    </row>
    <row r="384">
      <c r="A384" s="20" t="n"/>
      <c r="B384" s="8" t="n"/>
      <c r="C384" s="8" t="n"/>
      <c r="D384" s="8" t="n"/>
      <c r="E384" s="9" t="n"/>
      <c r="F384" s="19">
        <f>IF($C384="","",IFERROR(VLOOKUP($C384,'Клиенты'!$A$6:$C$505,3,FALSE),""))</f>
        <v/>
      </c>
      <c r="G384" s="20">
        <f>IF(OR($A384="",$F384=""),"",WORKDAY($A384+$F384-1,1,Праздники))</f>
        <v/>
      </c>
      <c r="H384" s="9">
        <f>IF($B384="","",SUMIFS(ОплатыСумма,ОплатыДокумент,$B384,ОплатыКлиент,$C384))</f>
        <v/>
      </c>
      <c r="I384" s="9">
        <f>IF($E384="","",$E384-$H384)</f>
        <v/>
      </c>
      <c r="J384" s="19">
        <f>IF(OR($I384="",$G384=""),"",IF($I384&lt;=0,"",MAX(0,ДатаОтчёта-$G384)))</f>
        <v/>
      </c>
      <c r="K384" s="8">
        <f>IF($I384="","",IF($I384&lt;=0,"",IF($G384="","без срока",IF($J384=0,"не просрочено",IF($J384&lt;=30,"0–30",IF($J384&lt;=60,"31–60",IF($J384&lt;=90,"61–90","90+")))))))</f>
        <v/>
      </c>
      <c r="L384" s="8">
        <f>IF($I384="","",IF($I384&lt;0,"переплата",IF($I384=0,"оплачен",IF($J384&gt;0,"просрочен","в срок"))))</f>
        <v/>
      </c>
    </row>
    <row r="385">
      <c r="A385" s="20" t="n"/>
      <c r="B385" s="8" t="n"/>
      <c r="C385" s="8" t="n"/>
      <c r="D385" s="8" t="n"/>
      <c r="E385" s="9" t="n"/>
      <c r="F385" s="19">
        <f>IF($C385="","",IFERROR(VLOOKUP($C385,'Клиенты'!$A$6:$C$505,3,FALSE),""))</f>
        <v/>
      </c>
      <c r="G385" s="20">
        <f>IF(OR($A385="",$F385=""),"",WORKDAY($A385+$F385-1,1,Праздники))</f>
        <v/>
      </c>
      <c r="H385" s="9">
        <f>IF($B385="","",SUMIFS(ОплатыСумма,ОплатыДокумент,$B385,ОплатыКлиент,$C385))</f>
        <v/>
      </c>
      <c r="I385" s="9">
        <f>IF($E385="","",$E385-$H385)</f>
        <v/>
      </c>
      <c r="J385" s="19">
        <f>IF(OR($I385="",$G385=""),"",IF($I385&lt;=0,"",MAX(0,ДатаОтчёта-$G385)))</f>
        <v/>
      </c>
      <c r="K385" s="8">
        <f>IF($I385="","",IF($I385&lt;=0,"",IF($G385="","без срока",IF($J385=0,"не просрочено",IF($J385&lt;=30,"0–30",IF($J385&lt;=60,"31–60",IF($J385&lt;=90,"61–90","90+")))))))</f>
        <v/>
      </c>
      <c r="L385" s="8">
        <f>IF($I385="","",IF($I385&lt;0,"переплата",IF($I385=0,"оплачен",IF($J385&gt;0,"просрочен","в срок"))))</f>
        <v/>
      </c>
    </row>
    <row r="386">
      <c r="A386" s="20" t="n"/>
      <c r="B386" s="8" t="n"/>
      <c r="C386" s="8" t="n"/>
      <c r="D386" s="8" t="n"/>
      <c r="E386" s="9" t="n"/>
      <c r="F386" s="19">
        <f>IF($C386="","",IFERROR(VLOOKUP($C386,'Клиенты'!$A$6:$C$505,3,FALSE),""))</f>
        <v/>
      </c>
      <c r="G386" s="20">
        <f>IF(OR($A386="",$F386=""),"",WORKDAY($A386+$F386-1,1,Праздники))</f>
        <v/>
      </c>
      <c r="H386" s="9">
        <f>IF($B386="","",SUMIFS(ОплатыСумма,ОплатыДокумент,$B386,ОплатыКлиент,$C386))</f>
        <v/>
      </c>
      <c r="I386" s="9">
        <f>IF($E386="","",$E386-$H386)</f>
        <v/>
      </c>
      <c r="J386" s="19">
        <f>IF(OR($I386="",$G386=""),"",IF($I386&lt;=0,"",MAX(0,ДатаОтчёта-$G386)))</f>
        <v/>
      </c>
      <c r="K386" s="8">
        <f>IF($I386="","",IF($I386&lt;=0,"",IF($G386="","без срока",IF($J386=0,"не просрочено",IF($J386&lt;=30,"0–30",IF($J386&lt;=60,"31–60",IF($J386&lt;=90,"61–90","90+")))))))</f>
        <v/>
      </c>
      <c r="L386" s="8">
        <f>IF($I386="","",IF($I386&lt;0,"переплата",IF($I386=0,"оплачен",IF($J386&gt;0,"просрочен","в срок"))))</f>
        <v/>
      </c>
    </row>
    <row r="387">
      <c r="A387" s="20" t="n"/>
      <c r="B387" s="8" t="n"/>
      <c r="C387" s="8" t="n"/>
      <c r="D387" s="8" t="n"/>
      <c r="E387" s="9" t="n"/>
      <c r="F387" s="19">
        <f>IF($C387="","",IFERROR(VLOOKUP($C387,'Клиенты'!$A$6:$C$505,3,FALSE),""))</f>
        <v/>
      </c>
      <c r="G387" s="20">
        <f>IF(OR($A387="",$F387=""),"",WORKDAY($A387+$F387-1,1,Праздники))</f>
        <v/>
      </c>
      <c r="H387" s="9">
        <f>IF($B387="","",SUMIFS(ОплатыСумма,ОплатыДокумент,$B387,ОплатыКлиент,$C387))</f>
        <v/>
      </c>
      <c r="I387" s="9">
        <f>IF($E387="","",$E387-$H387)</f>
        <v/>
      </c>
      <c r="J387" s="19">
        <f>IF(OR($I387="",$G387=""),"",IF($I387&lt;=0,"",MAX(0,ДатаОтчёта-$G387)))</f>
        <v/>
      </c>
      <c r="K387" s="8">
        <f>IF($I387="","",IF($I387&lt;=0,"",IF($G387="","без срока",IF($J387=0,"не просрочено",IF($J387&lt;=30,"0–30",IF($J387&lt;=60,"31–60",IF($J387&lt;=90,"61–90","90+")))))))</f>
        <v/>
      </c>
      <c r="L387" s="8">
        <f>IF($I387="","",IF($I387&lt;0,"переплата",IF($I387=0,"оплачен",IF($J387&gt;0,"просрочен","в срок"))))</f>
        <v/>
      </c>
    </row>
    <row r="388">
      <c r="A388" s="20" t="n"/>
      <c r="B388" s="8" t="n"/>
      <c r="C388" s="8" t="n"/>
      <c r="D388" s="8" t="n"/>
      <c r="E388" s="9" t="n"/>
      <c r="F388" s="19">
        <f>IF($C388="","",IFERROR(VLOOKUP($C388,'Клиенты'!$A$6:$C$505,3,FALSE),""))</f>
        <v/>
      </c>
      <c r="G388" s="20">
        <f>IF(OR($A388="",$F388=""),"",WORKDAY($A388+$F388-1,1,Праздники))</f>
        <v/>
      </c>
      <c r="H388" s="9">
        <f>IF($B388="","",SUMIFS(ОплатыСумма,ОплатыДокумент,$B388,ОплатыКлиент,$C388))</f>
        <v/>
      </c>
      <c r="I388" s="9">
        <f>IF($E388="","",$E388-$H388)</f>
        <v/>
      </c>
      <c r="J388" s="19">
        <f>IF(OR($I388="",$G388=""),"",IF($I388&lt;=0,"",MAX(0,ДатаОтчёта-$G388)))</f>
        <v/>
      </c>
      <c r="K388" s="8">
        <f>IF($I388="","",IF($I388&lt;=0,"",IF($G388="","без срока",IF($J388=0,"не просрочено",IF($J388&lt;=30,"0–30",IF($J388&lt;=60,"31–60",IF($J388&lt;=90,"61–90","90+")))))))</f>
        <v/>
      </c>
      <c r="L388" s="8">
        <f>IF($I388="","",IF($I388&lt;0,"переплата",IF($I388=0,"оплачен",IF($J388&gt;0,"просрочен","в срок"))))</f>
        <v/>
      </c>
    </row>
    <row r="389">
      <c r="A389" s="20" t="n"/>
      <c r="B389" s="8" t="n"/>
      <c r="C389" s="8" t="n"/>
      <c r="D389" s="8" t="n"/>
      <c r="E389" s="9" t="n"/>
      <c r="F389" s="19">
        <f>IF($C389="","",IFERROR(VLOOKUP($C389,'Клиенты'!$A$6:$C$505,3,FALSE),""))</f>
        <v/>
      </c>
      <c r="G389" s="20">
        <f>IF(OR($A389="",$F389=""),"",WORKDAY($A389+$F389-1,1,Праздники))</f>
        <v/>
      </c>
      <c r="H389" s="9">
        <f>IF($B389="","",SUMIFS(ОплатыСумма,ОплатыДокумент,$B389,ОплатыКлиент,$C389))</f>
        <v/>
      </c>
      <c r="I389" s="9">
        <f>IF($E389="","",$E389-$H389)</f>
        <v/>
      </c>
      <c r="J389" s="19">
        <f>IF(OR($I389="",$G389=""),"",IF($I389&lt;=0,"",MAX(0,ДатаОтчёта-$G389)))</f>
        <v/>
      </c>
      <c r="K389" s="8">
        <f>IF($I389="","",IF($I389&lt;=0,"",IF($G389="","без срока",IF($J389=0,"не просрочено",IF($J389&lt;=30,"0–30",IF($J389&lt;=60,"31–60",IF($J389&lt;=90,"61–90","90+")))))))</f>
        <v/>
      </c>
      <c r="L389" s="8">
        <f>IF($I389="","",IF($I389&lt;0,"переплата",IF($I389=0,"оплачен",IF($J389&gt;0,"просрочен","в срок"))))</f>
        <v/>
      </c>
    </row>
    <row r="390">
      <c r="A390" s="20" t="n"/>
      <c r="B390" s="8" t="n"/>
      <c r="C390" s="8" t="n"/>
      <c r="D390" s="8" t="n"/>
      <c r="E390" s="9" t="n"/>
      <c r="F390" s="19">
        <f>IF($C390="","",IFERROR(VLOOKUP($C390,'Клиенты'!$A$6:$C$505,3,FALSE),""))</f>
        <v/>
      </c>
      <c r="G390" s="20">
        <f>IF(OR($A390="",$F390=""),"",WORKDAY($A390+$F390-1,1,Праздники))</f>
        <v/>
      </c>
      <c r="H390" s="9">
        <f>IF($B390="","",SUMIFS(ОплатыСумма,ОплатыДокумент,$B390,ОплатыКлиент,$C390))</f>
        <v/>
      </c>
      <c r="I390" s="9">
        <f>IF($E390="","",$E390-$H390)</f>
        <v/>
      </c>
      <c r="J390" s="19">
        <f>IF(OR($I390="",$G390=""),"",IF($I390&lt;=0,"",MAX(0,ДатаОтчёта-$G390)))</f>
        <v/>
      </c>
      <c r="K390" s="8">
        <f>IF($I390="","",IF($I390&lt;=0,"",IF($G390="","без срока",IF($J390=0,"не просрочено",IF($J390&lt;=30,"0–30",IF($J390&lt;=60,"31–60",IF($J390&lt;=90,"61–90","90+")))))))</f>
        <v/>
      </c>
      <c r="L390" s="8">
        <f>IF($I390="","",IF($I390&lt;0,"переплата",IF($I390=0,"оплачен",IF($J390&gt;0,"просрочен","в срок"))))</f>
        <v/>
      </c>
    </row>
    <row r="391">
      <c r="A391" s="20" t="n"/>
      <c r="B391" s="8" t="n"/>
      <c r="C391" s="8" t="n"/>
      <c r="D391" s="8" t="n"/>
      <c r="E391" s="9" t="n"/>
      <c r="F391" s="19">
        <f>IF($C391="","",IFERROR(VLOOKUP($C391,'Клиенты'!$A$6:$C$505,3,FALSE),""))</f>
        <v/>
      </c>
      <c r="G391" s="20">
        <f>IF(OR($A391="",$F391=""),"",WORKDAY($A391+$F391-1,1,Праздники))</f>
        <v/>
      </c>
      <c r="H391" s="9">
        <f>IF($B391="","",SUMIFS(ОплатыСумма,ОплатыДокумент,$B391,ОплатыКлиент,$C391))</f>
        <v/>
      </c>
      <c r="I391" s="9">
        <f>IF($E391="","",$E391-$H391)</f>
        <v/>
      </c>
      <c r="J391" s="19">
        <f>IF(OR($I391="",$G391=""),"",IF($I391&lt;=0,"",MAX(0,ДатаОтчёта-$G391)))</f>
        <v/>
      </c>
      <c r="K391" s="8">
        <f>IF($I391="","",IF($I391&lt;=0,"",IF($G391="","без срока",IF($J391=0,"не просрочено",IF($J391&lt;=30,"0–30",IF($J391&lt;=60,"31–60",IF($J391&lt;=90,"61–90","90+")))))))</f>
        <v/>
      </c>
      <c r="L391" s="8">
        <f>IF($I391="","",IF($I391&lt;0,"переплата",IF($I391=0,"оплачен",IF($J391&gt;0,"просрочен","в срок"))))</f>
        <v/>
      </c>
    </row>
    <row r="392">
      <c r="A392" s="20" t="n"/>
      <c r="B392" s="8" t="n"/>
      <c r="C392" s="8" t="n"/>
      <c r="D392" s="8" t="n"/>
      <c r="E392" s="9" t="n"/>
      <c r="F392" s="19">
        <f>IF($C392="","",IFERROR(VLOOKUP($C392,'Клиенты'!$A$6:$C$505,3,FALSE),""))</f>
        <v/>
      </c>
      <c r="G392" s="20">
        <f>IF(OR($A392="",$F392=""),"",WORKDAY($A392+$F392-1,1,Праздники))</f>
        <v/>
      </c>
      <c r="H392" s="9">
        <f>IF($B392="","",SUMIFS(ОплатыСумма,ОплатыДокумент,$B392,ОплатыКлиент,$C392))</f>
        <v/>
      </c>
      <c r="I392" s="9">
        <f>IF($E392="","",$E392-$H392)</f>
        <v/>
      </c>
      <c r="J392" s="19">
        <f>IF(OR($I392="",$G392=""),"",IF($I392&lt;=0,"",MAX(0,ДатаОтчёта-$G392)))</f>
        <v/>
      </c>
      <c r="K392" s="8">
        <f>IF($I392="","",IF($I392&lt;=0,"",IF($G392="","без срока",IF($J392=0,"не просрочено",IF($J392&lt;=30,"0–30",IF($J392&lt;=60,"31–60",IF($J392&lt;=90,"61–90","90+")))))))</f>
        <v/>
      </c>
      <c r="L392" s="8">
        <f>IF($I392="","",IF($I392&lt;0,"переплата",IF($I392=0,"оплачен",IF($J392&gt;0,"просрочен","в срок"))))</f>
        <v/>
      </c>
    </row>
    <row r="393">
      <c r="A393" s="20" t="n"/>
      <c r="B393" s="8" t="n"/>
      <c r="C393" s="8" t="n"/>
      <c r="D393" s="8" t="n"/>
      <c r="E393" s="9" t="n"/>
      <c r="F393" s="19">
        <f>IF($C393="","",IFERROR(VLOOKUP($C393,'Клиенты'!$A$6:$C$505,3,FALSE),""))</f>
        <v/>
      </c>
      <c r="G393" s="20">
        <f>IF(OR($A393="",$F393=""),"",WORKDAY($A393+$F393-1,1,Праздники))</f>
        <v/>
      </c>
      <c r="H393" s="9">
        <f>IF($B393="","",SUMIFS(ОплатыСумма,ОплатыДокумент,$B393,ОплатыКлиент,$C393))</f>
        <v/>
      </c>
      <c r="I393" s="9">
        <f>IF($E393="","",$E393-$H393)</f>
        <v/>
      </c>
      <c r="J393" s="19">
        <f>IF(OR($I393="",$G393=""),"",IF($I393&lt;=0,"",MAX(0,ДатаОтчёта-$G393)))</f>
        <v/>
      </c>
      <c r="K393" s="8">
        <f>IF($I393="","",IF($I393&lt;=0,"",IF($G393="","без срока",IF($J393=0,"не просрочено",IF($J393&lt;=30,"0–30",IF($J393&lt;=60,"31–60",IF($J393&lt;=90,"61–90","90+")))))))</f>
        <v/>
      </c>
      <c r="L393" s="8">
        <f>IF($I393="","",IF($I393&lt;0,"переплата",IF($I393=0,"оплачен",IF($J393&gt;0,"просрочен","в срок"))))</f>
        <v/>
      </c>
    </row>
    <row r="394">
      <c r="A394" s="20" t="n"/>
      <c r="B394" s="8" t="n"/>
      <c r="C394" s="8" t="n"/>
      <c r="D394" s="8" t="n"/>
      <c r="E394" s="9" t="n"/>
      <c r="F394" s="19">
        <f>IF($C394="","",IFERROR(VLOOKUP($C394,'Клиенты'!$A$6:$C$505,3,FALSE),""))</f>
        <v/>
      </c>
      <c r="G394" s="20">
        <f>IF(OR($A394="",$F394=""),"",WORKDAY($A394+$F394-1,1,Праздники))</f>
        <v/>
      </c>
      <c r="H394" s="9">
        <f>IF($B394="","",SUMIFS(ОплатыСумма,ОплатыДокумент,$B394,ОплатыКлиент,$C394))</f>
        <v/>
      </c>
      <c r="I394" s="9">
        <f>IF($E394="","",$E394-$H394)</f>
        <v/>
      </c>
      <c r="J394" s="19">
        <f>IF(OR($I394="",$G394=""),"",IF($I394&lt;=0,"",MAX(0,ДатаОтчёта-$G394)))</f>
        <v/>
      </c>
      <c r="K394" s="8">
        <f>IF($I394="","",IF($I394&lt;=0,"",IF($G394="","без срока",IF($J394=0,"не просрочено",IF($J394&lt;=30,"0–30",IF($J394&lt;=60,"31–60",IF($J394&lt;=90,"61–90","90+")))))))</f>
        <v/>
      </c>
      <c r="L394" s="8">
        <f>IF($I394="","",IF($I394&lt;0,"переплата",IF($I394=0,"оплачен",IF($J394&gt;0,"просрочен","в срок"))))</f>
        <v/>
      </c>
    </row>
    <row r="395">
      <c r="A395" s="20" t="n"/>
      <c r="B395" s="8" t="n"/>
      <c r="C395" s="8" t="n"/>
      <c r="D395" s="8" t="n"/>
      <c r="E395" s="9" t="n"/>
      <c r="F395" s="19">
        <f>IF($C395="","",IFERROR(VLOOKUP($C395,'Клиенты'!$A$6:$C$505,3,FALSE),""))</f>
        <v/>
      </c>
      <c r="G395" s="20">
        <f>IF(OR($A395="",$F395=""),"",WORKDAY($A395+$F395-1,1,Праздники))</f>
        <v/>
      </c>
      <c r="H395" s="9">
        <f>IF($B395="","",SUMIFS(ОплатыСумма,ОплатыДокумент,$B395,ОплатыКлиент,$C395))</f>
        <v/>
      </c>
      <c r="I395" s="9">
        <f>IF($E395="","",$E395-$H395)</f>
        <v/>
      </c>
      <c r="J395" s="19">
        <f>IF(OR($I395="",$G395=""),"",IF($I395&lt;=0,"",MAX(0,ДатаОтчёта-$G395)))</f>
        <v/>
      </c>
      <c r="K395" s="8">
        <f>IF($I395="","",IF($I395&lt;=0,"",IF($G395="","без срока",IF($J395=0,"не просрочено",IF($J395&lt;=30,"0–30",IF($J395&lt;=60,"31–60",IF($J395&lt;=90,"61–90","90+")))))))</f>
        <v/>
      </c>
      <c r="L395" s="8">
        <f>IF($I395="","",IF($I395&lt;0,"переплата",IF($I395=0,"оплачен",IF($J395&gt;0,"просрочен","в срок"))))</f>
        <v/>
      </c>
    </row>
    <row r="396">
      <c r="A396" s="20" t="n"/>
      <c r="B396" s="8" t="n"/>
      <c r="C396" s="8" t="n"/>
      <c r="D396" s="8" t="n"/>
      <c r="E396" s="9" t="n"/>
      <c r="F396" s="19">
        <f>IF($C396="","",IFERROR(VLOOKUP($C396,'Клиенты'!$A$6:$C$505,3,FALSE),""))</f>
        <v/>
      </c>
      <c r="G396" s="20">
        <f>IF(OR($A396="",$F396=""),"",WORKDAY($A396+$F396-1,1,Праздники))</f>
        <v/>
      </c>
      <c r="H396" s="9">
        <f>IF($B396="","",SUMIFS(ОплатыСумма,ОплатыДокумент,$B396,ОплатыКлиент,$C396))</f>
        <v/>
      </c>
      <c r="I396" s="9">
        <f>IF($E396="","",$E396-$H396)</f>
        <v/>
      </c>
      <c r="J396" s="19">
        <f>IF(OR($I396="",$G396=""),"",IF($I396&lt;=0,"",MAX(0,ДатаОтчёта-$G396)))</f>
        <v/>
      </c>
      <c r="K396" s="8">
        <f>IF($I396="","",IF($I396&lt;=0,"",IF($G396="","без срока",IF($J396=0,"не просрочено",IF($J396&lt;=30,"0–30",IF($J396&lt;=60,"31–60",IF($J396&lt;=90,"61–90","90+")))))))</f>
        <v/>
      </c>
      <c r="L396" s="8">
        <f>IF($I396="","",IF($I396&lt;0,"переплата",IF($I396=0,"оплачен",IF($J396&gt;0,"просрочен","в срок"))))</f>
        <v/>
      </c>
    </row>
    <row r="397">
      <c r="A397" s="20" t="n"/>
      <c r="B397" s="8" t="n"/>
      <c r="C397" s="8" t="n"/>
      <c r="D397" s="8" t="n"/>
      <c r="E397" s="9" t="n"/>
      <c r="F397" s="19">
        <f>IF($C397="","",IFERROR(VLOOKUP($C397,'Клиенты'!$A$6:$C$505,3,FALSE),""))</f>
        <v/>
      </c>
      <c r="G397" s="20">
        <f>IF(OR($A397="",$F397=""),"",WORKDAY($A397+$F397-1,1,Праздники))</f>
        <v/>
      </c>
      <c r="H397" s="9">
        <f>IF($B397="","",SUMIFS(ОплатыСумма,ОплатыДокумент,$B397,ОплатыКлиент,$C397))</f>
        <v/>
      </c>
      <c r="I397" s="9">
        <f>IF($E397="","",$E397-$H397)</f>
        <v/>
      </c>
      <c r="J397" s="19">
        <f>IF(OR($I397="",$G397=""),"",IF($I397&lt;=0,"",MAX(0,ДатаОтчёта-$G397)))</f>
        <v/>
      </c>
      <c r="K397" s="8">
        <f>IF($I397="","",IF($I397&lt;=0,"",IF($G397="","без срока",IF($J397=0,"не просрочено",IF($J397&lt;=30,"0–30",IF($J397&lt;=60,"31–60",IF($J397&lt;=90,"61–90","90+")))))))</f>
        <v/>
      </c>
      <c r="L397" s="8">
        <f>IF($I397="","",IF($I397&lt;0,"переплата",IF($I397=0,"оплачен",IF($J397&gt;0,"просрочен","в срок"))))</f>
        <v/>
      </c>
    </row>
    <row r="398">
      <c r="A398" s="20" t="n"/>
      <c r="B398" s="8" t="n"/>
      <c r="C398" s="8" t="n"/>
      <c r="D398" s="8" t="n"/>
      <c r="E398" s="9" t="n"/>
      <c r="F398" s="19">
        <f>IF($C398="","",IFERROR(VLOOKUP($C398,'Клиенты'!$A$6:$C$505,3,FALSE),""))</f>
        <v/>
      </c>
      <c r="G398" s="20">
        <f>IF(OR($A398="",$F398=""),"",WORKDAY($A398+$F398-1,1,Праздники))</f>
        <v/>
      </c>
      <c r="H398" s="9">
        <f>IF($B398="","",SUMIFS(ОплатыСумма,ОплатыДокумент,$B398,ОплатыКлиент,$C398))</f>
        <v/>
      </c>
      <c r="I398" s="9">
        <f>IF($E398="","",$E398-$H398)</f>
        <v/>
      </c>
      <c r="J398" s="19">
        <f>IF(OR($I398="",$G398=""),"",IF($I398&lt;=0,"",MAX(0,ДатаОтчёта-$G398)))</f>
        <v/>
      </c>
      <c r="K398" s="8">
        <f>IF($I398="","",IF($I398&lt;=0,"",IF($G398="","без срока",IF($J398=0,"не просрочено",IF($J398&lt;=30,"0–30",IF($J398&lt;=60,"31–60",IF($J398&lt;=90,"61–90","90+")))))))</f>
        <v/>
      </c>
      <c r="L398" s="8">
        <f>IF($I398="","",IF($I398&lt;0,"переплата",IF($I398=0,"оплачен",IF($J398&gt;0,"просрочен","в срок"))))</f>
        <v/>
      </c>
    </row>
    <row r="399">
      <c r="A399" s="20" t="n"/>
      <c r="B399" s="8" t="n"/>
      <c r="C399" s="8" t="n"/>
      <c r="D399" s="8" t="n"/>
      <c r="E399" s="9" t="n"/>
      <c r="F399" s="19">
        <f>IF($C399="","",IFERROR(VLOOKUP($C399,'Клиенты'!$A$6:$C$505,3,FALSE),""))</f>
        <v/>
      </c>
      <c r="G399" s="20">
        <f>IF(OR($A399="",$F399=""),"",WORKDAY($A399+$F399-1,1,Праздники))</f>
        <v/>
      </c>
      <c r="H399" s="9">
        <f>IF($B399="","",SUMIFS(ОплатыСумма,ОплатыДокумент,$B399,ОплатыКлиент,$C399))</f>
        <v/>
      </c>
      <c r="I399" s="9">
        <f>IF($E399="","",$E399-$H399)</f>
        <v/>
      </c>
      <c r="J399" s="19">
        <f>IF(OR($I399="",$G399=""),"",IF($I399&lt;=0,"",MAX(0,ДатаОтчёта-$G399)))</f>
        <v/>
      </c>
      <c r="K399" s="8">
        <f>IF($I399="","",IF($I399&lt;=0,"",IF($G399="","без срока",IF($J399=0,"не просрочено",IF($J399&lt;=30,"0–30",IF($J399&lt;=60,"31–60",IF($J399&lt;=90,"61–90","90+")))))))</f>
        <v/>
      </c>
      <c r="L399" s="8">
        <f>IF($I399="","",IF($I399&lt;0,"переплата",IF($I399=0,"оплачен",IF($J399&gt;0,"просрочен","в срок"))))</f>
        <v/>
      </c>
    </row>
    <row r="400">
      <c r="A400" s="20" t="n"/>
      <c r="B400" s="8" t="n"/>
      <c r="C400" s="8" t="n"/>
      <c r="D400" s="8" t="n"/>
      <c r="E400" s="9" t="n"/>
      <c r="F400" s="19">
        <f>IF($C400="","",IFERROR(VLOOKUP($C400,'Клиенты'!$A$6:$C$505,3,FALSE),""))</f>
        <v/>
      </c>
      <c r="G400" s="20">
        <f>IF(OR($A400="",$F400=""),"",WORKDAY($A400+$F400-1,1,Праздники))</f>
        <v/>
      </c>
      <c r="H400" s="9">
        <f>IF($B400="","",SUMIFS(ОплатыСумма,ОплатыДокумент,$B400,ОплатыКлиент,$C400))</f>
        <v/>
      </c>
      <c r="I400" s="9">
        <f>IF($E400="","",$E400-$H400)</f>
        <v/>
      </c>
      <c r="J400" s="19">
        <f>IF(OR($I400="",$G400=""),"",IF($I400&lt;=0,"",MAX(0,ДатаОтчёта-$G400)))</f>
        <v/>
      </c>
      <c r="K400" s="8">
        <f>IF($I400="","",IF($I400&lt;=0,"",IF($G400="","без срока",IF($J400=0,"не просрочено",IF($J400&lt;=30,"0–30",IF($J400&lt;=60,"31–60",IF($J400&lt;=90,"61–90","90+")))))))</f>
        <v/>
      </c>
      <c r="L400" s="8">
        <f>IF($I400="","",IF($I400&lt;0,"переплата",IF($I400=0,"оплачен",IF($J400&gt;0,"просрочен","в срок"))))</f>
        <v/>
      </c>
    </row>
    <row r="401">
      <c r="A401" s="20" t="n"/>
      <c r="B401" s="8" t="n"/>
      <c r="C401" s="8" t="n"/>
      <c r="D401" s="8" t="n"/>
      <c r="E401" s="9" t="n"/>
      <c r="F401" s="19">
        <f>IF($C401="","",IFERROR(VLOOKUP($C401,'Клиенты'!$A$6:$C$505,3,FALSE),""))</f>
        <v/>
      </c>
      <c r="G401" s="20">
        <f>IF(OR($A401="",$F401=""),"",WORKDAY($A401+$F401-1,1,Праздники))</f>
        <v/>
      </c>
      <c r="H401" s="9">
        <f>IF($B401="","",SUMIFS(ОплатыСумма,ОплатыДокумент,$B401,ОплатыКлиент,$C401))</f>
        <v/>
      </c>
      <c r="I401" s="9">
        <f>IF($E401="","",$E401-$H401)</f>
        <v/>
      </c>
      <c r="J401" s="19">
        <f>IF(OR($I401="",$G401=""),"",IF($I401&lt;=0,"",MAX(0,ДатаОтчёта-$G401)))</f>
        <v/>
      </c>
      <c r="K401" s="8">
        <f>IF($I401="","",IF($I401&lt;=0,"",IF($G401="","без срока",IF($J401=0,"не просрочено",IF($J401&lt;=30,"0–30",IF($J401&lt;=60,"31–60",IF($J401&lt;=90,"61–90","90+")))))))</f>
        <v/>
      </c>
      <c r="L401" s="8">
        <f>IF($I401="","",IF($I401&lt;0,"переплата",IF($I401=0,"оплачен",IF($J401&gt;0,"просрочен","в срок"))))</f>
        <v/>
      </c>
    </row>
    <row r="402">
      <c r="A402" s="20" t="n"/>
      <c r="B402" s="8" t="n"/>
      <c r="C402" s="8" t="n"/>
      <c r="D402" s="8" t="n"/>
      <c r="E402" s="9" t="n"/>
      <c r="F402" s="19">
        <f>IF($C402="","",IFERROR(VLOOKUP($C402,'Клиенты'!$A$6:$C$505,3,FALSE),""))</f>
        <v/>
      </c>
      <c r="G402" s="20">
        <f>IF(OR($A402="",$F402=""),"",WORKDAY($A402+$F402-1,1,Праздники))</f>
        <v/>
      </c>
      <c r="H402" s="9">
        <f>IF($B402="","",SUMIFS(ОплатыСумма,ОплатыДокумент,$B402,ОплатыКлиент,$C402))</f>
        <v/>
      </c>
      <c r="I402" s="9">
        <f>IF($E402="","",$E402-$H402)</f>
        <v/>
      </c>
      <c r="J402" s="19">
        <f>IF(OR($I402="",$G402=""),"",IF($I402&lt;=0,"",MAX(0,ДатаОтчёта-$G402)))</f>
        <v/>
      </c>
      <c r="K402" s="8">
        <f>IF($I402="","",IF($I402&lt;=0,"",IF($G402="","без срока",IF($J402=0,"не просрочено",IF($J402&lt;=30,"0–30",IF($J402&lt;=60,"31–60",IF($J402&lt;=90,"61–90","90+")))))))</f>
        <v/>
      </c>
      <c r="L402" s="8">
        <f>IF($I402="","",IF($I402&lt;0,"переплата",IF($I402=0,"оплачен",IF($J402&gt;0,"просрочен","в срок"))))</f>
        <v/>
      </c>
    </row>
    <row r="403">
      <c r="A403" s="20" t="n"/>
      <c r="B403" s="8" t="n"/>
      <c r="C403" s="8" t="n"/>
      <c r="D403" s="8" t="n"/>
      <c r="E403" s="9" t="n"/>
      <c r="F403" s="19">
        <f>IF($C403="","",IFERROR(VLOOKUP($C403,'Клиенты'!$A$6:$C$505,3,FALSE),""))</f>
        <v/>
      </c>
      <c r="G403" s="20">
        <f>IF(OR($A403="",$F403=""),"",WORKDAY($A403+$F403-1,1,Праздники))</f>
        <v/>
      </c>
      <c r="H403" s="9">
        <f>IF($B403="","",SUMIFS(ОплатыСумма,ОплатыДокумент,$B403,ОплатыКлиент,$C403))</f>
        <v/>
      </c>
      <c r="I403" s="9">
        <f>IF($E403="","",$E403-$H403)</f>
        <v/>
      </c>
      <c r="J403" s="19">
        <f>IF(OR($I403="",$G403=""),"",IF($I403&lt;=0,"",MAX(0,ДатаОтчёта-$G403)))</f>
        <v/>
      </c>
      <c r="K403" s="8">
        <f>IF($I403="","",IF($I403&lt;=0,"",IF($G403="","без срока",IF($J403=0,"не просрочено",IF($J403&lt;=30,"0–30",IF($J403&lt;=60,"31–60",IF($J403&lt;=90,"61–90","90+")))))))</f>
        <v/>
      </c>
      <c r="L403" s="8">
        <f>IF($I403="","",IF($I403&lt;0,"переплата",IF($I403=0,"оплачен",IF($J403&gt;0,"просрочен","в срок"))))</f>
        <v/>
      </c>
    </row>
    <row r="404">
      <c r="A404" s="20" t="n"/>
      <c r="B404" s="8" t="n"/>
      <c r="C404" s="8" t="n"/>
      <c r="D404" s="8" t="n"/>
      <c r="E404" s="9" t="n"/>
      <c r="F404" s="19">
        <f>IF($C404="","",IFERROR(VLOOKUP($C404,'Клиенты'!$A$6:$C$505,3,FALSE),""))</f>
        <v/>
      </c>
      <c r="G404" s="20">
        <f>IF(OR($A404="",$F404=""),"",WORKDAY($A404+$F404-1,1,Праздники))</f>
        <v/>
      </c>
      <c r="H404" s="9">
        <f>IF($B404="","",SUMIFS(ОплатыСумма,ОплатыДокумент,$B404,ОплатыКлиент,$C404))</f>
        <v/>
      </c>
      <c r="I404" s="9">
        <f>IF($E404="","",$E404-$H404)</f>
        <v/>
      </c>
      <c r="J404" s="19">
        <f>IF(OR($I404="",$G404=""),"",IF($I404&lt;=0,"",MAX(0,ДатаОтчёта-$G404)))</f>
        <v/>
      </c>
      <c r="K404" s="8">
        <f>IF($I404="","",IF($I404&lt;=0,"",IF($G404="","без срока",IF($J404=0,"не просрочено",IF($J404&lt;=30,"0–30",IF($J404&lt;=60,"31–60",IF($J404&lt;=90,"61–90","90+")))))))</f>
        <v/>
      </c>
      <c r="L404" s="8">
        <f>IF($I404="","",IF($I404&lt;0,"переплата",IF($I404=0,"оплачен",IF($J404&gt;0,"просрочен","в срок"))))</f>
        <v/>
      </c>
    </row>
    <row r="405">
      <c r="A405" s="20" t="n"/>
      <c r="B405" s="8" t="n"/>
      <c r="C405" s="8" t="n"/>
      <c r="D405" s="8" t="n"/>
      <c r="E405" s="9" t="n"/>
      <c r="F405" s="19">
        <f>IF($C405="","",IFERROR(VLOOKUP($C405,'Клиенты'!$A$6:$C$505,3,FALSE),""))</f>
        <v/>
      </c>
      <c r="G405" s="20">
        <f>IF(OR($A405="",$F405=""),"",WORKDAY($A405+$F405-1,1,Праздники))</f>
        <v/>
      </c>
      <c r="H405" s="9">
        <f>IF($B405="","",SUMIFS(ОплатыСумма,ОплатыДокумент,$B405,ОплатыКлиент,$C405))</f>
        <v/>
      </c>
      <c r="I405" s="9">
        <f>IF($E405="","",$E405-$H405)</f>
        <v/>
      </c>
      <c r="J405" s="19">
        <f>IF(OR($I405="",$G405=""),"",IF($I405&lt;=0,"",MAX(0,ДатаОтчёта-$G405)))</f>
        <v/>
      </c>
      <c r="K405" s="8">
        <f>IF($I405="","",IF($I405&lt;=0,"",IF($G405="","без срока",IF($J405=0,"не просрочено",IF($J405&lt;=30,"0–30",IF($J405&lt;=60,"31–60",IF($J405&lt;=90,"61–90","90+")))))))</f>
        <v/>
      </c>
      <c r="L405" s="8">
        <f>IF($I405="","",IF($I405&lt;0,"переплата",IF($I405=0,"оплачен",IF($J405&gt;0,"просрочен","в срок"))))</f>
        <v/>
      </c>
    </row>
    <row r="406">
      <c r="A406" s="20" t="n"/>
      <c r="B406" s="8" t="n"/>
      <c r="C406" s="8" t="n"/>
      <c r="D406" s="8" t="n"/>
      <c r="E406" s="9" t="n"/>
      <c r="F406" s="19">
        <f>IF($C406="","",IFERROR(VLOOKUP($C406,'Клиенты'!$A$6:$C$505,3,FALSE),""))</f>
        <v/>
      </c>
      <c r="G406" s="20">
        <f>IF(OR($A406="",$F406=""),"",WORKDAY($A406+$F406-1,1,Праздники))</f>
        <v/>
      </c>
      <c r="H406" s="9">
        <f>IF($B406="","",SUMIFS(ОплатыСумма,ОплатыДокумент,$B406,ОплатыКлиент,$C406))</f>
        <v/>
      </c>
      <c r="I406" s="9">
        <f>IF($E406="","",$E406-$H406)</f>
        <v/>
      </c>
      <c r="J406" s="19">
        <f>IF(OR($I406="",$G406=""),"",IF($I406&lt;=0,"",MAX(0,ДатаОтчёта-$G406)))</f>
        <v/>
      </c>
      <c r="K406" s="8">
        <f>IF($I406="","",IF($I406&lt;=0,"",IF($G406="","без срока",IF($J406=0,"не просрочено",IF($J406&lt;=30,"0–30",IF($J406&lt;=60,"31–60",IF($J406&lt;=90,"61–90","90+")))))))</f>
        <v/>
      </c>
      <c r="L406" s="8">
        <f>IF($I406="","",IF($I406&lt;0,"переплата",IF($I406=0,"оплачен",IF($J406&gt;0,"просрочен","в срок"))))</f>
        <v/>
      </c>
    </row>
    <row r="407">
      <c r="A407" s="20" t="n"/>
      <c r="B407" s="8" t="n"/>
      <c r="C407" s="8" t="n"/>
      <c r="D407" s="8" t="n"/>
      <c r="E407" s="9" t="n"/>
      <c r="F407" s="19">
        <f>IF($C407="","",IFERROR(VLOOKUP($C407,'Клиенты'!$A$6:$C$505,3,FALSE),""))</f>
        <v/>
      </c>
      <c r="G407" s="20">
        <f>IF(OR($A407="",$F407=""),"",WORKDAY($A407+$F407-1,1,Праздники))</f>
        <v/>
      </c>
      <c r="H407" s="9">
        <f>IF($B407="","",SUMIFS(ОплатыСумма,ОплатыДокумент,$B407,ОплатыКлиент,$C407))</f>
        <v/>
      </c>
      <c r="I407" s="9">
        <f>IF($E407="","",$E407-$H407)</f>
        <v/>
      </c>
      <c r="J407" s="19">
        <f>IF(OR($I407="",$G407=""),"",IF($I407&lt;=0,"",MAX(0,ДатаОтчёта-$G407)))</f>
        <v/>
      </c>
      <c r="K407" s="8">
        <f>IF($I407="","",IF($I407&lt;=0,"",IF($G407="","без срока",IF($J407=0,"не просрочено",IF($J407&lt;=30,"0–30",IF($J407&lt;=60,"31–60",IF($J407&lt;=90,"61–90","90+")))))))</f>
        <v/>
      </c>
      <c r="L407" s="8">
        <f>IF($I407="","",IF($I407&lt;0,"переплата",IF($I407=0,"оплачен",IF($J407&gt;0,"просрочен","в срок"))))</f>
        <v/>
      </c>
    </row>
    <row r="408">
      <c r="A408" s="20" t="n"/>
      <c r="B408" s="8" t="n"/>
      <c r="C408" s="8" t="n"/>
      <c r="D408" s="8" t="n"/>
      <c r="E408" s="9" t="n"/>
      <c r="F408" s="19">
        <f>IF($C408="","",IFERROR(VLOOKUP($C408,'Клиенты'!$A$6:$C$505,3,FALSE),""))</f>
        <v/>
      </c>
      <c r="G408" s="20">
        <f>IF(OR($A408="",$F408=""),"",WORKDAY($A408+$F408-1,1,Праздники))</f>
        <v/>
      </c>
      <c r="H408" s="9">
        <f>IF($B408="","",SUMIFS(ОплатыСумма,ОплатыДокумент,$B408,ОплатыКлиент,$C408))</f>
        <v/>
      </c>
      <c r="I408" s="9">
        <f>IF($E408="","",$E408-$H408)</f>
        <v/>
      </c>
      <c r="J408" s="19">
        <f>IF(OR($I408="",$G408=""),"",IF($I408&lt;=0,"",MAX(0,ДатаОтчёта-$G408)))</f>
        <v/>
      </c>
      <c r="K408" s="8">
        <f>IF($I408="","",IF($I408&lt;=0,"",IF($G408="","без срока",IF($J408=0,"не просрочено",IF($J408&lt;=30,"0–30",IF($J408&lt;=60,"31–60",IF($J408&lt;=90,"61–90","90+")))))))</f>
        <v/>
      </c>
      <c r="L408" s="8">
        <f>IF($I408="","",IF($I408&lt;0,"переплата",IF($I408=0,"оплачен",IF($J408&gt;0,"просрочен","в срок"))))</f>
        <v/>
      </c>
    </row>
    <row r="409">
      <c r="A409" s="20" t="n"/>
      <c r="B409" s="8" t="n"/>
      <c r="C409" s="8" t="n"/>
      <c r="D409" s="8" t="n"/>
      <c r="E409" s="9" t="n"/>
      <c r="F409" s="19">
        <f>IF($C409="","",IFERROR(VLOOKUP($C409,'Клиенты'!$A$6:$C$505,3,FALSE),""))</f>
        <v/>
      </c>
      <c r="G409" s="20">
        <f>IF(OR($A409="",$F409=""),"",WORKDAY($A409+$F409-1,1,Праздники))</f>
        <v/>
      </c>
      <c r="H409" s="9">
        <f>IF($B409="","",SUMIFS(ОплатыСумма,ОплатыДокумент,$B409,ОплатыКлиент,$C409))</f>
        <v/>
      </c>
      <c r="I409" s="9">
        <f>IF($E409="","",$E409-$H409)</f>
        <v/>
      </c>
      <c r="J409" s="19">
        <f>IF(OR($I409="",$G409=""),"",IF($I409&lt;=0,"",MAX(0,ДатаОтчёта-$G409)))</f>
        <v/>
      </c>
      <c r="K409" s="8">
        <f>IF($I409="","",IF($I409&lt;=0,"",IF($G409="","без срока",IF($J409=0,"не просрочено",IF($J409&lt;=30,"0–30",IF($J409&lt;=60,"31–60",IF($J409&lt;=90,"61–90","90+")))))))</f>
        <v/>
      </c>
      <c r="L409" s="8">
        <f>IF($I409="","",IF($I409&lt;0,"переплата",IF($I409=0,"оплачен",IF($J409&gt;0,"просрочен","в срок"))))</f>
        <v/>
      </c>
    </row>
    <row r="410">
      <c r="A410" s="20" t="n"/>
      <c r="B410" s="8" t="n"/>
      <c r="C410" s="8" t="n"/>
      <c r="D410" s="8" t="n"/>
      <c r="E410" s="9" t="n"/>
      <c r="F410" s="19">
        <f>IF($C410="","",IFERROR(VLOOKUP($C410,'Клиенты'!$A$6:$C$505,3,FALSE),""))</f>
        <v/>
      </c>
      <c r="G410" s="20">
        <f>IF(OR($A410="",$F410=""),"",WORKDAY($A410+$F410-1,1,Праздники))</f>
        <v/>
      </c>
      <c r="H410" s="9">
        <f>IF($B410="","",SUMIFS(ОплатыСумма,ОплатыДокумент,$B410,ОплатыКлиент,$C410))</f>
        <v/>
      </c>
      <c r="I410" s="9">
        <f>IF($E410="","",$E410-$H410)</f>
        <v/>
      </c>
      <c r="J410" s="19">
        <f>IF(OR($I410="",$G410=""),"",IF($I410&lt;=0,"",MAX(0,ДатаОтчёта-$G410)))</f>
        <v/>
      </c>
      <c r="K410" s="8">
        <f>IF($I410="","",IF($I410&lt;=0,"",IF($G410="","без срока",IF($J410=0,"не просрочено",IF($J410&lt;=30,"0–30",IF($J410&lt;=60,"31–60",IF($J410&lt;=90,"61–90","90+")))))))</f>
        <v/>
      </c>
      <c r="L410" s="8">
        <f>IF($I410="","",IF($I410&lt;0,"переплата",IF($I410=0,"оплачен",IF($J410&gt;0,"просрочен","в срок"))))</f>
        <v/>
      </c>
    </row>
    <row r="411">
      <c r="A411" s="20" t="n"/>
      <c r="B411" s="8" t="n"/>
      <c r="C411" s="8" t="n"/>
      <c r="D411" s="8" t="n"/>
      <c r="E411" s="9" t="n"/>
      <c r="F411" s="19">
        <f>IF($C411="","",IFERROR(VLOOKUP($C411,'Клиенты'!$A$6:$C$505,3,FALSE),""))</f>
        <v/>
      </c>
      <c r="G411" s="20">
        <f>IF(OR($A411="",$F411=""),"",WORKDAY($A411+$F411-1,1,Праздники))</f>
        <v/>
      </c>
      <c r="H411" s="9">
        <f>IF($B411="","",SUMIFS(ОплатыСумма,ОплатыДокумент,$B411,ОплатыКлиент,$C411))</f>
        <v/>
      </c>
      <c r="I411" s="9">
        <f>IF($E411="","",$E411-$H411)</f>
        <v/>
      </c>
      <c r="J411" s="19">
        <f>IF(OR($I411="",$G411=""),"",IF($I411&lt;=0,"",MAX(0,ДатаОтчёта-$G411)))</f>
        <v/>
      </c>
      <c r="K411" s="8">
        <f>IF($I411="","",IF($I411&lt;=0,"",IF($G411="","без срока",IF($J411=0,"не просрочено",IF($J411&lt;=30,"0–30",IF($J411&lt;=60,"31–60",IF($J411&lt;=90,"61–90","90+")))))))</f>
        <v/>
      </c>
      <c r="L411" s="8">
        <f>IF($I411="","",IF($I411&lt;0,"переплата",IF($I411=0,"оплачен",IF($J411&gt;0,"просрочен","в срок"))))</f>
        <v/>
      </c>
    </row>
    <row r="412">
      <c r="A412" s="20" t="n"/>
      <c r="B412" s="8" t="n"/>
      <c r="C412" s="8" t="n"/>
      <c r="D412" s="8" t="n"/>
      <c r="E412" s="9" t="n"/>
      <c r="F412" s="19">
        <f>IF($C412="","",IFERROR(VLOOKUP($C412,'Клиенты'!$A$6:$C$505,3,FALSE),""))</f>
        <v/>
      </c>
      <c r="G412" s="20">
        <f>IF(OR($A412="",$F412=""),"",WORKDAY($A412+$F412-1,1,Праздники))</f>
        <v/>
      </c>
      <c r="H412" s="9">
        <f>IF($B412="","",SUMIFS(ОплатыСумма,ОплатыДокумент,$B412,ОплатыКлиент,$C412))</f>
        <v/>
      </c>
      <c r="I412" s="9">
        <f>IF($E412="","",$E412-$H412)</f>
        <v/>
      </c>
      <c r="J412" s="19">
        <f>IF(OR($I412="",$G412=""),"",IF($I412&lt;=0,"",MAX(0,ДатаОтчёта-$G412)))</f>
        <v/>
      </c>
      <c r="K412" s="8">
        <f>IF($I412="","",IF($I412&lt;=0,"",IF($G412="","без срока",IF($J412=0,"не просрочено",IF($J412&lt;=30,"0–30",IF($J412&lt;=60,"31–60",IF($J412&lt;=90,"61–90","90+")))))))</f>
        <v/>
      </c>
      <c r="L412" s="8">
        <f>IF($I412="","",IF($I412&lt;0,"переплата",IF($I412=0,"оплачен",IF($J412&gt;0,"просрочен","в срок"))))</f>
        <v/>
      </c>
    </row>
    <row r="413">
      <c r="A413" s="20" t="n"/>
      <c r="B413" s="8" t="n"/>
      <c r="C413" s="8" t="n"/>
      <c r="D413" s="8" t="n"/>
      <c r="E413" s="9" t="n"/>
      <c r="F413" s="19">
        <f>IF($C413="","",IFERROR(VLOOKUP($C413,'Клиенты'!$A$6:$C$505,3,FALSE),""))</f>
        <v/>
      </c>
      <c r="G413" s="20">
        <f>IF(OR($A413="",$F413=""),"",WORKDAY($A413+$F413-1,1,Праздники))</f>
        <v/>
      </c>
      <c r="H413" s="9">
        <f>IF($B413="","",SUMIFS(ОплатыСумма,ОплатыДокумент,$B413,ОплатыКлиент,$C413))</f>
        <v/>
      </c>
      <c r="I413" s="9">
        <f>IF($E413="","",$E413-$H413)</f>
        <v/>
      </c>
      <c r="J413" s="19">
        <f>IF(OR($I413="",$G413=""),"",IF($I413&lt;=0,"",MAX(0,ДатаОтчёта-$G413)))</f>
        <v/>
      </c>
      <c r="K413" s="8">
        <f>IF($I413="","",IF($I413&lt;=0,"",IF($G413="","без срока",IF($J413=0,"не просрочено",IF($J413&lt;=30,"0–30",IF($J413&lt;=60,"31–60",IF($J413&lt;=90,"61–90","90+")))))))</f>
        <v/>
      </c>
      <c r="L413" s="8">
        <f>IF($I413="","",IF($I413&lt;0,"переплата",IF($I413=0,"оплачен",IF($J413&gt;0,"просрочен","в срок"))))</f>
        <v/>
      </c>
    </row>
    <row r="414">
      <c r="A414" s="20" t="n"/>
      <c r="B414" s="8" t="n"/>
      <c r="C414" s="8" t="n"/>
      <c r="D414" s="8" t="n"/>
      <c r="E414" s="9" t="n"/>
      <c r="F414" s="19">
        <f>IF($C414="","",IFERROR(VLOOKUP($C414,'Клиенты'!$A$6:$C$505,3,FALSE),""))</f>
        <v/>
      </c>
      <c r="G414" s="20">
        <f>IF(OR($A414="",$F414=""),"",WORKDAY($A414+$F414-1,1,Праздники))</f>
        <v/>
      </c>
      <c r="H414" s="9">
        <f>IF($B414="","",SUMIFS(ОплатыСумма,ОплатыДокумент,$B414,ОплатыКлиент,$C414))</f>
        <v/>
      </c>
      <c r="I414" s="9">
        <f>IF($E414="","",$E414-$H414)</f>
        <v/>
      </c>
      <c r="J414" s="19">
        <f>IF(OR($I414="",$G414=""),"",IF($I414&lt;=0,"",MAX(0,ДатаОтчёта-$G414)))</f>
        <v/>
      </c>
      <c r="K414" s="8">
        <f>IF($I414="","",IF($I414&lt;=0,"",IF($G414="","без срока",IF($J414=0,"не просрочено",IF($J414&lt;=30,"0–30",IF($J414&lt;=60,"31–60",IF($J414&lt;=90,"61–90","90+")))))))</f>
        <v/>
      </c>
      <c r="L414" s="8">
        <f>IF($I414="","",IF($I414&lt;0,"переплата",IF($I414=0,"оплачен",IF($J414&gt;0,"просрочен","в срок"))))</f>
        <v/>
      </c>
    </row>
    <row r="415">
      <c r="A415" s="20" t="n"/>
      <c r="B415" s="8" t="n"/>
      <c r="C415" s="8" t="n"/>
      <c r="D415" s="8" t="n"/>
      <c r="E415" s="9" t="n"/>
      <c r="F415" s="19">
        <f>IF($C415="","",IFERROR(VLOOKUP($C415,'Клиенты'!$A$6:$C$505,3,FALSE),""))</f>
        <v/>
      </c>
      <c r="G415" s="20">
        <f>IF(OR($A415="",$F415=""),"",WORKDAY($A415+$F415-1,1,Праздники))</f>
        <v/>
      </c>
      <c r="H415" s="9">
        <f>IF($B415="","",SUMIFS(ОплатыСумма,ОплатыДокумент,$B415,ОплатыКлиент,$C415))</f>
        <v/>
      </c>
      <c r="I415" s="9">
        <f>IF($E415="","",$E415-$H415)</f>
        <v/>
      </c>
      <c r="J415" s="19">
        <f>IF(OR($I415="",$G415=""),"",IF($I415&lt;=0,"",MAX(0,ДатаОтчёта-$G415)))</f>
        <v/>
      </c>
      <c r="K415" s="8">
        <f>IF($I415="","",IF($I415&lt;=0,"",IF($G415="","без срока",IF($J415=0,"не просрочено",IF($J415&lt;=30,"0–30",IF($J415&lt;=60,"31–60",IF($J415&lt;=90,"61–90","90+")))))))</f>
        <v/>
      </c>
      <c r="L415" s="8">
        <f>IF($I415="","",IF($I415&lt;0,"переплата",IF($I415=0,"оплачен",IF($J415&gt;0,"просрочен","в срок"))))</f>
        <v/>
      </c>
    </row>
    <row r="416">
      <c r="A416" s="20" t="n"/>
      <c r="B416" s="8" t="n"/>
      <c r="C416" s="8" t="n"/>
      <c r="D416" s="8" t="n"/>
      <c r="E416" s="9" t="n"/>
      <c r="F416" s="19">
        <f>IF($C416="","",IFERROR(VLOOKUP($C416,'Клиенты'!$A$6:$C$505,3,FALSE),""))</f>
        <v/>
      </c>
      <c r="G416" s="20">
        <f>IF(OR($A416="",$F416=""),"",WORKDAY($A416+$F416-1,1,Праздники))</f>
        <v/>
      </c>
      <c r="H416" s="9">
        <f>IF($B416="","",SUMIFS(ОплатыСумма,ОплатыДокумент,$B416,ОплатыКлиент,$C416))</f>
        <v/>
      </c>
      <c r="I416" s="9">
        <f>IF($E416="","",$E416-$H416)</f>
        <v/>
      </c>
      <c r="J416" s="19">
        <f>IF(OR($I416="",$G416=""),"",IF($I416&lt;=0,"",MAX(0,ДатаОтчёта-$G416)))</f>
        <v/>
      </c>
      <c r="K416" s="8">
        <f>IF($I416="","",IF($I416&lt;=0,"",IF($G416="","без срока",IF($J416=0,"не просрочено",IF($J416&lt;=30,"0–30",IF($J416&lt;=60,"31–60",IF($J416&lt;=90,"61–90","90+")))))))</f>
        <v/>
      </c>
      <c r="L416" s="8">
        <f>IF($I416="","",IF($I416&lt;0,"переплата",IF($I416=0,"оплачен",IF($J416&gt;0,"просрочен","в срок"))))</f>
        <v/>
      </c>
    </row>
    <row r="417">
      <c r="A417" s="20" t="n"/>
      <c r="B417" s="8" t="n"/>
      <c r="C417" s="8" t="n"/>
      <c r="D417" s="8" t="n"/>
      <c r="E417" s="9" t="n"/>
      <c r="F417" s="19">
        <f>IF($C417="","",IFERROR(VLOOKUP($C417,'Клиенты'!$A$6:$C$505,3,FALSE),""))</f>
        <v/>
      </c>
      <c r="G417" s="20">
        <f>IF(OR($A417="",$F417=""),"",WORKDAY($A417+$F417-1,1,Праздники))</f>
        <v/>
      </c>
      <c r="H417" s="9">
        <f>IF($B417="","",SUMIFS(ОплатыСумма,ОплатыДокумент,$B417,ОплатыКлиент,$C417))</f>
        <v/>
      </c>
      <c r="I417" s="9">
        <f>IF($E417="","",$E417-$H417)</f>
        <v/>
      </c>
      <c r="J417" s="19">
        <f>IF(OR($I417="",$G417=""),"",IF($I417&lt;=0,"",MAX(0,ДатаОтчёта-$G417)))</f>
        <v/>
      </c>
      <c r="K417" s="8">
        <f>IF($I417="","",IF($I417&lt;=0,"",IF($G417="","без срока",IF($J417=0,"не просрочено",IF($J417&lt;=30,"0–30",IF($J417&lt;=60,"31–60",IF($J417&lt;=90,"61–90","90+")))))))</f>
        <v/>
      </c>
      <c r="L417" s="8">
        <f>IF($I417="","",IF($I417&lt;0,"переплата",IF($I417=0,"оплачен",IF($J417&gt;0,"просрочен","в срок"))))</f>
        <v/>
      </c>
    </row>
    <row r="418">
      <c r="A418" s="20" t="n"/>
      <c r="B418" s="8" t="n"/>
      <c r="C418" s="8" t="n"/>
      <c r="D418" s="8" t="n"/>
      <c r="E418" s="9" t="n"/>
      <c r="F418" s="19">
        <f>IF($C418="","",IFERROR(VLOOKUP($C418,'Клиенты'!$A$6:$C$505,3,FALSE),""))</f>
        <v/>
      </c>
      <c r="G418" s="20">
        <f>IF(OR($A418="",$F418=""),"",WORKDAY($A418+$F418-1,1,Праздники))</f>
        <v/>
      </c>
      <c r="H418" s="9">
        <f>IF($B418="","",SUMIFS(ОплатыСумма,ОплатыДокумент,$B418,ОплатыКлиент,$C418))</f>
        <v/>
      </c>
      <c r="I418" s="9">
        <f>IF($E418="","",$E418-$H418)</f>
        <v/>
      </c>
      <c r="J418" s="19">
        <f>IF(OR($I418="",$G418=""),"",IF($I418&lt;=0,"",MAX(0,ДатаОтчёта-$G418)))</f>
        <v/>
      </c>
      <c r="K418" s="8">
        <f>IF($I418="","",IF($I418&lt;=0,"",IF($G418="","без срока",IF($J418=0,"не просрочено",IF($J418&lt;=30,"0–30",IF($J418&lt;=60,"31–60",IF($J418&lt;=90,"61–90","90+")))))))</f>
        <v/>
      </c>
      <c r="L418" s="8">
        <f>IF($I418="","",IF($I418&lt;0,"переплата",IF($I418=0,"оплачен",IF($J418&gt;0,"просрочен","в срок"))))</f>
        <v/>
      </c>
    </row>
    <row r="419">
      <c r="A419" s="20" t="n"/>
      <c r="B419" s="8" t="n"/>
      <c r="C419" s="8" t="n"/>
      <c r="D419" s="8" t="n"/>
      <c r="E419" s="9" t="n"/>
      <c r="F419" s="19">
        <f>IF($C419="","",IFERROR(VLOOKUP($C419,'Клиенты'!$A$6:$C$505,3,FALSE),""))</f>
        <v/>
      </c>
      <c r="G419" s="20">
        <f>IF(OR($A419="",$F419=""),"",WORKDAY($A419+$F419-1,1,Праздники))</f>
        <v/>
      </c>
      <c r="H419" s="9">
        <f>IF($B419="","",SUMIFS(ОплатыСумма,ОплатыДокумент,$B419,ОплатыКлиент,$C419))</f>
        <v/>
      </c>
      <c r="I419" s="9">
        <f>IF($E419="","",$E419-$H419)</f>
        <v/>
      </c>
      <c r="J419" s="19">
        <f>IF(OR($I419="",$G419=""),"",IF($I419&lt;=0,"",MAX(0,ДатаОтчёта-$G419)))</f>
        <v/>
      </c>
      <c r="K419" s="8">
        <f>IF($I419="","",IF($I419&lt;=0,"",IF($G419="","без срока",IF($J419=0,"не просрочено",IF($J419&lt;=30,"0–30",IF($J419&lt;=60,"31–60",IF($J419&lt;=90,"61–90","90+")))))))</f>
        <v/>
      </c>
      <c r="L419" s="8">
        <f>IF($I419="","",IF($I419&lt;0,"переплата",IF($I419=0,"оплачен",IF($J419&gt;0,"просрочен","в срок"))))</f>
        <v/>
      </c>
    </row>
    <row r="420">
      <c r="A420" s="20" t="n"/>
      <c r="B420" s="8" t="n"/>
      <c r="C420" s="8" t="n"/>
      <c r="D420" s="8" t="n"/>
      <c r="E420" s="9" t="n"/>
      <c r="F420" s="19">
        <f>IF($C420="","",IFERROR(VLOOKUP($C420,'Клиенты'!$A$6:$C$505,3,FALSE),""))</f>
        <v/>
      </c>
      <c r="G420" s="20">
        <f>IF(OR($A420="",$F420=""),"",WORKDAY($A420+$F420-1,1,Праздники))</f>
        <v/>
      </c>
      <c r="H420" s="9">
        <f>IF($B420="","",SUMIFS(ОплатыСумма,ОплатыДокумент,$B420,ОплатыКлиент,$C420))</f>
        <v/>
      </c>
      <c r="I420" s="9">
        <f>IF($E420="","",$E420-$H420)</f>
        <v/>
      </c>
      <c r="J420" s="19">
        <f>IF(OR($I420="",$G420=""),"",IF($I420&lt;=0,"",MAX(0,ДатаОтчёта-$G420)))</f>
        <v/>
      </c>
      <c r="K420" s="8">
        <f>IF($I420="","",IF($I420&lt;=0,"",IF($G420="","без срока",IF($J420=0,"не просрочено",IF($J420&lt;=30,"0–30",IF($J420&lt;=60,"31–60",IF($J420&lt;=90,"61–90","90+")))))))</f>
        <v/>
      </c>
      <c r="L420" s="8">
        <f>IF($I420="","",IF($I420&lt;0,"переплата",IF($I420=0,"оплачен",IF($J420&gt;0,"просрочен","в срок"))))</f>
        <v/>
      </c>
    </row>
    <row r="421">
      <c r="A421" s="20" t="n"/>
      <c r="B421" s="8" t="n"/>
      <c r="C421" s="8" t="n"/>
      <c r="D421" s="8" t="n"/>
      <c r="E421" s="9" t="n"/>
      <c r="F421" s="19">
        <f>IF($C421="","",IFERROR(VLOOKUP($C421,'Клиенты'!$A$6:$C$505,3,FALSE),""))</f>
        <v/>
      </c>
      <c r="G421" s="20">
        <f>IF(OR($A421="",$F421=""),"",WORKDAY($A421+$F421-1,1,Праздники))</f>
        <v/>
      </c>
      <c r="H421" s="9">
        <f>IF($B421="","",SUMIFS(ОплатыСумма,ОплатыДокумент,$B421,ОплатыКлиент,$C421))</f>
        <v/>
      </c>
      <c r="I421" s="9">
        <f>IF($E421="","",$E421-$H421)</f>
        <v/>
      </c>
      <c r="J421" s="19">
        <f>IF(OR($I421="",$G421=""),"",IF($I421&lt;=0,"",MAX(0,ДатаОтчёта-$G421)))</f>
        <v/>
      </c>
      <c r="K421" s="8">
        <f>IF($I421="","",IF($I421&lt;=0,"",IF($G421="","без срока",IF($J421=0,"не просрочено",IF($J421&lt;=30,"0–30",IF($J421&lt;=60,"31–60",IF($J421&lt;=90,"61–90","90+")))))))</f>
        <v/>
      </c>
      <c r="L421" s="8">
        <f>IF($I421="","",IF($I421&lt;0,"переплата",IF($I421=0,"оплачен",IF($J421&gt;0,"просрочен","в срок"))))</f>
        <v/>
      </c>
    </row>
    <row r="422">
      <c r="A422" s="20" t="n"/>
      <c r="B422" s="8" t="n"/>
      <c r="C422" s="8" t="n"/>
      <c r="D422" s="8" t="n"/>
      <c r="E422" s="9" t="n"/>
      <c r="F422" s="19">
        <f>IF($C422="","",IFERROR(VLOOKUP($C422,'Клиенты'!$A$6:$C$505,3,FALSE),""))</f>
        <v/>
      </c>
      <c r="G422" s="20">
        <f>IF(OR($A422="",$F422=""),"",WORKDAY($A422+$F422-1,1,Праздники))</f>
        <v/>
      </c>
      <c r="H422" s="9">
        <f>IF($B422="","",SUMIFS(ОплатыСумма,ОплатыДокумент,$B422,ОплатыКлиент,$C422))</f>
        <v/>
      </c>
      <c r="I422" s="9">
        <f>IF($E422="","",$E422-$H422)</f>
        <v/>
      </c>
      <c r="J422" s="19">
        <f>IF(OR($I422="",$G422=""),"",IF($I422&lt;=0,"",MAX(0,ДатаОтчёта-$G422)))</f>
        <v/>
      </c>
      <c r="K422" s="8">
        <f>IF($I422="","",IF($I422&lt;=0,"",IF($G422="","без срока",IF($J422=0,"не просрочено",IF($J422&lt;=30,"0–30",IF($J422&lt;=60,"31–60",IF($J422&lt;=90,"61–90","90+")))))))</f>
        <v/>
      </c>
      <c r="L422" s="8">
        <f>IF($I422="","",IF($I422&lt;0,"переплата",IF($I422=0,"оплачен",IF($J422&gt;0,"просрочен","в срок"))))</f>
        <v/>
      </c>
    </row>
    <row r="423">
      <c r="A423" s="20" t="n"/>
      <c r="B423" s="8" t="n"/>
      <c r="C423" s="8" t="n"/>
      <c r="D423" s="8" t="n"/>
      <c r="E423" s="9" t="n"/>
      <c r="F423" s="19">
        <f>IF($C423="","",IFERROR(VLOOKUP($C423,'Клиенты'!$A$6:$C$505,3,FALSE),""))</f>
        <v/>
      </c>
      <c r="G423" s="20">
        <f>IF(OR($A423="",$F423=""),"",WORKDAY($A423+$F423-1,1,Праздники))</f>
        <v/>
      </c>
      <c r="H423" s="9">
        <f>IF($B423="","",SUMIFS(ОплатыСумма,ОплатыДокумент,$B423,ОплатыКлиент,$C423))</f>
        <v/>
      </c>
      <c r="I423" s="9">
        <f>IF($E423="","",$E423-$H423)</f>
        <v/>
      </c>
      <c r="J423" s="19">
        <f>IF(OR($I423="",$G423=""),"",IF($I423&lt;=0,"",MAX(0,ДатаОтчёта-$G423)))</f>
        <v/>
      </c>
      <c r="K423" s="8">
        <f>IF($I423="","",IF($I423&lt;=0,"",IF($G423="","без срока",IF($J423=0,"не просрочено",IF($J423&lt;=30,"0–30",IF($J423&lt;=60,"31–60",IF($J423&lt;=90,"61–90","90+")))))))</f>
        <v/>
      </c>
      <c r="L423" s="8">
        <f>IF($I423="","",IF($I423&lt;0,"переплата",IF($I423=0,"оплачен",IF($J423&gt;0,"просрочен","в срок"))))</f>
        <v/>
      </c>
    </row>
    <row r="424">
      <c r="A424" s="20" t="n"/>
      <c r="B424" s="8" t="n"/>
      <c r="C424" s="8" t="n"/>
      <c r="D424" s="8" t="n"/>
      <c r="E424" s="9" t="n"/>
      <c r="F424" s="19">
        <f>IF($C424="","",IFERROR(VLOOKUP($C424,'Клиенты'!$A$6:$C$505,3,FALSE),""))</f>
        <v/>
      </c>
      <c r="G424" s="20">
        <f>IF(OR($A424="",$F424=""),"",WORKDAY($A424+$F424-1,1,Праздники))</f>
        <v/>
      </c>
      <c r="H424" s="9">
        <f>IF($B424="","",SUMIFS(ОплатыСумма,ОплатыДокумент,$B424,ОплатыКлиент,$C424))</f>
        <v/>
      </c>
      <c r="I424" s="9">
        <f>IF($E424="","",$E424-$H424)</f>
        <v/>
      </c>
      <c r="J424" s="19">
        <f>IF(OR($I424="",$G424=""),"",IF($I424&lt;=0,"",MAX(0,ДатаОтчёта-$G424)))</f>
        <v/>
      </c>
      <c r="K424" s="8">
        <f>IF($I424="","",IF($I424&lt;=0,"",IF($G424="","без срока",IF($J424=0,"не просрочено",IF($J424&lt;=30,"0–30",IF($J424&lt;=60,"31–60",IF($J424&lt;=90,"61–90","90+")))))))</f>
        <v/>
      </c>
      <c r="L424" s="8">
        <f>IF($I424="","",IF($I424&lt;0,"переплата",IF($I424=0,"оплачен",IF($J424&gt;0,"просрочен","в срок"))))</f>
        <v/>
      </c>
    </row>
    <row r="425">
      <c r="A425" s="20" t="n"/>
      <c r="B425" s="8" t="n"/>
      <c r="C425" s="8" t="n"/>
      <c r="D425" s="8" t="n"/>
      <c r="E425" s="9" t="n"/>
      <c r="F425" s="19">
        <f>IF($C425="","",IFERROR(VLOOKUP($C425,'Клиенты'!$A$6:$C$505,3,FALSE),""))</f>
        <v/>
      </c>
      <c r="G425" s="20">
        <f>IF(OR($A425="",$F425=""),"",WORKDAY($A425+$F425-1,1,Праздники))</f>
        <v/>
      </c>
      <c r="H425" s="9">
        <f>IF($B425="","",SUMIFS(ОплатыСумма,ОплатыДокумент,$B425,ОплатыКлиент,$C425))</f>
        <v/>
      </c>
      <c r="I425" s="9">
        <f>IF($E425="","",$E425-$H425)</f>
        <v/>
      </c>
      <c r="J425" s="19">
        <f>IF(OR($I425="",$G425=""),"",IF($I425&lt;=0,"",MAX(0,ДатаОтчёта-$G425)))</f>
        <v/>
      </c>
      <c r="K425" s="8">
        <f>IF($I425="","",IF($I425&lt;=0,"",IF($G425="","без срока",IF($J425=0,"не просрочено",IF($J425&lt;=30,"0–30",IF($J425&lt;=60,"31–60",IF($J425&lt;=90,"61–90","90+")))))))</f>
        <v/>
      </c>
      <c r="L425" s="8">
        <f>IF($I425="","",IF($I425&lt;0,"переплата",IF($I425=0,"оплачен",IF($J425&gt;0,"просрочен","в срок"))))</f>
        <v/>
      </c>
    </row>
    <row r="426">
      <c r="A426" s="20" t="n"/>
      <c r="B426" s="8" t="n"/>
      <c r="C426" s="8" t="n"/>
      <c r="D426" s="8" t="n"/>
      <c r="E426" s="9" t="n"/>
      <c r="F426" s="19">
        <f>IF($C426="","",IFERROR(VLOOKUP($C426,'Клиенты'!$A$6:$C$505,3,FALSE),""))</f>
        <v/>
      </c>
      <c r="G426" s="20">
        <f>IF(OR($A426="",$F426=""),"",WORKDAY($A426+$F426-1,1,Праздники))</f>
        <v/>
      </c>
      <c r="H426" s="9">
        <f>IF($B426="","",SUMIFS(ОплатыСумма,ОплатыДокумент,$B426,ОплатыКлиент,$C426))</f>
        <v/>
      </c>
      <c r="I426" s="9">
        <f>IF($E426="","",$E426-$H426)</f>
        <v/>
      </c>
      <c r="J426" s="19">
        <f>IF(OR($I426="",$G426=""),"",IF($I426&lt;=0,"",MAX(0,ДатаОтчёта-$G426)))</f>
        <v/>
      </c>
      <c r="K426" s="8">
        <f>IF($I426="","",IF($I426&lt;=0,"",IF($G426="","без срока",IF($J426=0,"не просрочено",IF($J426&lt;=30,"0–30",IF($J426&lt;=60,"31–60",IF($J426&lt;=90,"61–90","90+")))))))</f>
        <v/>
      </c>
      <c r="L426" s="8">
        <f>IF($I426="","",IF($I426&lt;0,"переплата",IF($I426=0,"оплачен",IF($J426&gt;0,"просрочен","в срок"))))</f>
        <v/>
      </c>
    </row>
    <row r="427">
      <c r="A427" s="20" t="n"/>
      <c r="B427" s="8" t="n"/>
      <c r="C427" s="8" t="n"/>
      <c r="D427" s="8" t="n"/>
      <c r="E427" s="9" t="n"/>
      <c r="F427" s="19">
        <f>IF($C427="","",IFERROR(VLOOKUP($C427,'Клиенты'!$A$6:$C$505,3,FALSE),""))</f>
        <v/>
      </c>
      <c r="G427" s="20">
        <f>IF(OR($A427="",$F427=""),"",WORKDAY($A427+$F427-1,1,Праздники))</f>
        <v/>
      </c>
      <c r="H427" s="9">
        <f>IF($B427="","",SUMIFS(ОплатыСумма,ОплатыДокумент,$B427,ОплатыКлиент,$C427))</f>
        <v/>
      </c>
      <c r="I427" s="9">
        <f>IF($E427="","",$E427-$H427)</f>
        <v/>
      </c>
      <c r="J427" s="19">
        <f>IF(OR($I427="",$G427=""),"",IF($I427&lt;=0,"",MAX(0,ДатаОтчёта-$G427)))</f>
        <v/>
      </c>
      <c r="K427" s="8">
        <f>IF($I427="","",IF($I427&lt;=0,"",IF($G427="","без срока",IF($J427=0,"не просрочено",IF($J427&lt;=30,"0–30",IF($J427&lt;=60,"31–60",IF($J427&lt;=90,"61–90","90+")))))))</f>
        <v/>
      </c>
      <c r="L427" s="8">
        <f>IF($I427="","",IF($I427&lt;0,"переплата",IF($I427=0,"оплачен",IF($J427&gt;0,"просрочен","в срок"))))</f>
        <v/>
      </c>
    </row>
    <row r="428">
      <c r="A428" s="20" t="n"/>
      <c r="B428" s="8" t="n"/>
      <c r="C428" s="8" t="n"/>
      <c r="D428" s="8" t="n"/>
      <c r="E428" s="9" t="n"/>
      <c r="F428" s="19">
        <f>IF($C428="","",IFERROR(VLOOKUP($C428,'Клиенты'!$A$6:$C$505,3,FALSE),""))</f>
        <v/>
      </c>
      <c r="G428" s="20">
        <f>IF(OR($A428="",$F428=""),"",WORKDAY($A428+$F428-1,1,Праздники))</f>
        <v/>
      </c>
      <c r="H428" s="9">
        <f>IF($B428="","",SUMIFS(ОплатыСумма,ОплатыДокумент,$B428,ОплатыКлиент,$C428))</f>
        <v/>
      </c>
      <c r="I428" s="9">
        <f>IF($E428="","",$E428-$H428)</f>
        <v/>
      </c>
      <c r="J428" s="19">
        <f>IF(OR($I428="",$G428=""),"",IF($I428&lt;=0,"",MAX(0,ДатаОтчёта-$G428)))</f>
        <v/>
      </c>
      <c r="K428" s="8">
        <f>IF($I428="","",IF($I428&lt;=0,"",IF($G428="","без срока",IF($J428=0,"не просрочено",IF($J428&lt;=30,"0–30",IF($J428&lt;=60,"31–60",IF($J428&lt;=90,"61–90","90+")))))))</f>
        <v/>
      </c>
      <c r="L428" s="8">
        <f>IF($I428="","",IF($I428&lt;0,"переплата",IF($I428=0,"оплачен",IF($J428&gt;0,"просрочен","в срок"))))</f>
        <v/>
      </c>
    </row>
    <row r="429">
      <c r="A429" s="20" t="n"/>
      <c r="B429" s="8" t="n"/>
      <c r="C429" s="8" t="n"/>
      <c r="D429" s="8" t="n"/>
      <c r="E429" s="9" t="n"/>
      <c r="F429" s="19">
        <f>IF($C429="","",IFERROR(VLOOKUP($C429,'Клиенты'!$A$6:$C$505,3,FALSE),""))</f>
        <v/>
      </c>
      <c r="G429" s="20">
        <f>IF(OR($A429="",$F429=""),"",WORKDAY($A429+$F429-1,1,Праздники))</f>
        <v/>
      </c>
      <c r="H429" s="9">
        <f>IF($B429="","",SUMIFS(ОплатыСумма,ОплатыДокумент,$B429,ОплатыКлиент,$C429))</f>
        <v/>
      </c>
      <c r="I429" s="9">
        <f>IF($E429="","",$E429-$H429)</f>
        <v/>
      </c>
      <c r="J429" s="19">
        <f>IF(OR($I429="",$G429=""),"",IF($I429&lt;=0,"",MAX(0,ДатаОтчёта-$G429)))</f>
        <v/>
      </c>
      <c r="K429" s="8">
        <f>IF($I429="","",IF($I429&lt;=0,"",IF($G429="","без срока",IF($J429=0,"не просрочено",IF($J429&lt;=30,"0–30",IF($J429&lt;=60,"31–60",IF($J429&lt;=90,"61–90","90+")))))))</f>
        <v/>
      </c>
      <c r="L429" s="8">
        <f>IF($I429="","",IF($I429&lt;0,"переплата",IF($I429=0,"оплачен",IF($J429&gt;0,"просрочен","в срок"))))</f>
        <v/>
      </c>
    </row>
    <row r="430">
      <c r="A430" s="20" t="n"/>
      <c r="B430" s="8" t="n"/>
      <c r="C430" s="8" t="n"/>
      <c r="D430" s="8" t="n"/>
      <c r="E430" s="9" t="n"/>
      <c r="F430" s="19">
        <f>IF($C430="","",IFERROR(VLOOKUP($C430,'Клиенты'!$A$6:$C$505,3,FALSE),""))</f>
        <v/>
      </c>
      <c r="G430" s="20">
        <f>IF(OR($A430="",$F430=""),"",WORKDAY($A430+$F430-1,1,Праздники))</f>
        <v/>
      </c>
      <c r="H430" s="9">
        <f>IF($B430="","",SUMIFS(ОплатыСумма,ОплатыДокумент,$B430,ОплатыКлиент,$C430))</f>
        <v/>
      </c>
      <c r="I430" s="9">
        <f>IF($E430="","",$E430-$H430)</f>
        <v/>
      </c>
      <c r="J430" s="19">
        <f>IF(OR($I430="",$G430=""),"",IF($I430&lt;=0,"",MAX(0,ДатаОтчёта-$G430)))</f>
        <v/>
      </c>
      <c r="K430" s="8">
        <f>IF($I430="","",IF($I430&lt;=0,"",IF($G430="","без срока",IF($J430=0,"не просрочено",IF($J430&lt;=30,"0–30",IF($J430&lt;=60,"31–60",IF($J430&lt;=90,"61–90","90+")))))))</f>
        <v/>
      </c>
      <c r="L430" s="8">
        <f>IF($I430="","",IF($I430&lt;0,"переплата",IF($I430=0,"оплачен",IF($J430&gt;0,"просрочен","в срок"))))</f>
        <v/>
      </c>
    </row>
    <row r="431">
      <c r="A431" s="20" t="n"/>
      <c r="B431" s="8" t="n"/>
      <c r="C431" s="8" t="n"/>
      <c r="D431" s="8" t="n"/>
      <c r="E431" s="9" t="n"/>
      <c r="F431" s="19">
        <f>IF($C431="","",IFERROR(VLOOKUP($C431,'Клиенты'!$A$6:$C$505,3,FALSE),""))</f>
        <v/>
      </c>
      <c r="G431" s="20">
        <f>IF(OR($A431="",$F431=""),"",WORKDAY($A431+$F431-1,1,Праздники))</f>
        <v/>
      </c>
      <c r="H431" s="9">
        <f>IF($B431="","",SUMIFS(ОплатыСумма,ОплатыДокумент,$B431,ОплатыКлиент,$C431))</f>
        <v/>
      </c>
      <c r="I431" s="9">
        <f>IF($E431="","",$E431-$H431)</f>
        <v/>
      </c>
      <c r="J431" s="19">
        <f>IF(OR($I431="",$G431=""),"",IF($I431&lt;=0,"",MAX(0,ДатаОтчёта-$G431)))</f>
        <v/>
      </c>
      <c r="K431" s="8">
        <f>IF($I431="","",IF($I431&lt;=0,"",IF($G431="","без срока",IF($J431=0,"не просрочено",IF($J431&lt;=30,"0–30",IF($J431&lt;=60,"31–60",IF($J431&lt;=90,"61–90","90+")))))))</f>
        <v/>
      </c>
      <c r="L431" s="8">
        <f>IF($I431="","",IF($I431&lt;0,"переплата",IF($I431=0,"оплачен",IF($J431&gt;0,"просрочен","в срок"))))</f>
        <v/>
      </c>
    </row>
    <row r="432">
      <c r="A432" s="20" t="n"/>
      <c r="B432" s="8" t="n"/>
      <c r="C432" s="8" t="n"/>
      <c r="D432" s="8" t="n"/>
      <c r="E432" s="9" t="n"/>
      <c r="F432" s="19">
        <f>IF($C432="","",IFERROR(VLOOKUP($C432,'Клиенты'!$A$6:$C$505,3,FALSE),""))</f>
        <v/>
      </c>
      <c r="G432" s="20">
        <f>IF(OR($A432="",$F432=""),"",WORKDAY($A432+$F432-1,1,Праздники))</f>
        <v/>
      </c>
      <c r="H432" s="9">
        <f>IF($B432="","",SUMIFS(ОплатыСумма,ОплатыДокумент,$B432,ОплатыКлиент,$C432))</f>
        <v/>
      </c>
      <c r="I432" s="9">
        <f>IF($E432="","",$E432-$H432)</f>
        <v/>
      </c>
      <c r="J432" s="19">
        <f>IF(OR($I432="",$G432=""),"",IF($I432&lt;=0,"",MAX(0,ДатаОтчёта-$G432)))</f>
        <v/>
      </c>
      <c r="K432" s="8">
        <f>IF($I432="","",IF($I432&lt;=0,"",IF($G432="","без срока",IF($J432=0,"не просрочено",IF($J432&lt;=30,"0–30",IF($J432&lt;=60,"31–60",IF($J432&lt;=90,"61–90","90+")))))))</f>
        <v/>
      </c>
      <c r="L432" s="8">
        <f>IF($I432="","",IF($I432&lt;0,"переплата",IF($I432=0,"оплачен",IF($J432&gt;0,"просрочен","в срок"))))</f>
        <v/>
      </c>
    </row>
    <row r="433">
      <c r="A433" s="20" t="n"/>
      <c r="B433" s="8" t="n"/>
      <c r="C433" s="8" t="n"/>
      <c r="D433" s="8" t="n"/>
      <c r="E433" s="9" t="n"/>
      <c r="F433" s="19">
        <f>IF($C433="","",IFERROR(VLOOKUP($C433,'Клиенты'!$A$6:$C$505,3,FALSE),""))</f>
        <v/>
      </c>
      <c r="G433" s="20">
        <f>IF(OR($A433="",$F433=""),"",WORKDAY($A433+$F433-1,1,Праздники))</f>
        <v/>
      </c>
      <c r="H433" s="9">
        <f>IF($B433="","",SUMIFS(ОплатыСумма,ОплатыДокумент,$B433,ОплатыКлиент,$C433))</f>
        <v/>
      </c>
      <c r="I433" s="9">
        <f>IF($E433="","",$E433-$H433)</f>
        <v/>
      </c>
      <c r="J433" s="19">
        <f>IF(OR($I433="",$G433=""),"",IF($I433&lt;=0,"",MAX(0,ДатаОтчёта-$G433)))</f>
        <v/>
      </c>
      <c r="K433" s="8">
        <f>IF($I433="","",IF($I433&lt;=0,"",IF($G433="","без срока",IF($J433=0,"не просрочено",IF($J433&lt;=30,"0–30",IF($J433&lt;=60,"31–60",IF($J433&lt;=90,"61–90","90+")))))))</f>
        <v/>
      </c>
      <c r="L433" s="8">
        <f>IF($I433="","",IF($I433&lt;0,"переплата",IF($I433=0,"оплачен",IF($J433&gt;0,"просрочен","в срок"))))</f>
        <v/>
      </c>
    </row>
    <row r="434">
      <c r="A434" s="20" t="n"/>
      <c r="B434" s="8" t="n"/>
      <c r="C434" s="8" t="n"/>
      <c r="D434" s="8" t="n"/>
      <c r="E434" s="9" t="n"/>
      <c r="F434" s="19">
        <f>IF($C434="","",IFERROR(VLOOKUP($C434,'Клиенты'!$A$6:$C$505,3,FALSE),""))</f>
        <v/>
      </c>
      <c r="G434" s="20">
        <f>IF(OR($A434="",$F434=""),"",WORKDAY($A434+$F434-1,1,Праздники))</f>
        <v/>
      </c>
      <c r="H434" s="9">
        <f>IF($B434="","",SUMIFS(ОплатыСумма,ОплатыДокумент,$B434,ОплатыКлиент,$C434))</f>
        <v/>
      </c>
      <c r="I434" s="9">
        <f>IF($E434="","",$E434-$H434)</f>
        <v/>
      </c>
      <c r="J434" s="19">
        <f>IF(OR($I434="",$G434=""),"",IF($I434&lt;=0,"",MAX(0,ДатаОтчёта-$G434)))</f>
        <v/>
      </c>
      <c r="K434" s="8">
        <f>IF($I434="","",IF($I434&lt;=0,"",IF($G434="","без срока",IF($J434=0,"не просрочено",IF($J434&lt;=30,"0–30",IF($J434&lt;=60,"31–60",IF($J434&lt;=90,"61–90","90+")))))))</f>
        <v/>
      </c>
      <c r="L434" s="8">
        <f>IF($I434="","",IF($I434&lt;0,"переплата",IF($I434=0,"оплачен",IF($J434&gt;0,"просрочен","в срок"))))</f>
        <v/>
      </c>
    </row>
    <row r="435">
      <c r="A435" s="20" t="n"/>
      <c r="B435" s="8" t="n"/>
      <c r="C435" s="8" t="n"/>
      <c r="D435" s="8" t="n"/>
      <c r="E435" s="9" t="n"/>
      <c r="F435" s="19">
        <f>IF($C435="","",IFERROR(VLOOKUP($C435,'Клиенты'!$A$6:$C$505,3,FALSE),""))</f>
        <v/>
      </c>
      <c r="G435" s="20">
        <f>IF(OR($A435="",$F435=""),"",WORKDAY($A435+$F435-1,1,Праздники))</f>
        <v/>
      </c>
      <c r="H435" s="9">
        <f>IF($B435="","",SUMIFS(ОплатыСумма,ОплатыДокумент,$B435,ОплатыКлиент,$C435))</f>
        <v/>
      </c>
      <c r="I435" s="9">
        <f>IF($E435="","",$E435-$H435)</f>
        <v/>
      </c>
      <c r="J435" s="19">
        <f>IF(OR($I435="",$G435=""),"",IF($I435&lt;=0,"",MAX(0,ДатаОтчёта-$G435)))</f>
        <v/>
      </c>
      <c r="K435" s="8">
        <f>IF($I435="","",IF($I435&lt;=0,"",IF($G435="","без срока",IF($J435=0,"не просрочено",IF($J435&lt;=30,"0–30",IF($J435&lt;=60,"31–60",IF($J435&lt;=90,"61–90","90+")))))))</f>
        <v/>
      </c>
      <c r="L435" s="8">
        <f>IF($I435="","",IF($I435&lt;0,"переплата",IF($I435=0,"оплачен",IF($J435&gt;0,"просрочен","в срок"))))</f>
        <v/>
      </c>
    </row>
    <row r="436">
      <c r="A436" s="20" t="n"/>
      <c r="B436" s="8" t="n"/>
      <c r="C436" s="8" t="n"/>
      <c r="D436" s="8" t="n"/>
      <c r="E436" s="9" t="n"/>
      <c r="F436" s="19">
        <f>IF($C436="","",IFERROR(VLOOKUP($C436,'Клиенты'!$A$6:$C$505,3,FALSE),""))</f>
        <v/>
      </c>
      <c r="G436" s="20">
        <f>IF(OR($A436="",$F436=""),"",WORKDAY($A436+$F436-1,1,Праздники))</f>
        <v/>
      </c>
      <c r="H436" s="9">
        <f>IF($B436="","",SUMIFS(ОплатыСумма,ОплатыДокумент,$B436,ОплатыКлиент,$C436))</f>
        <v/>
      </c>
      <c r="I436" s="9">
        <f>IF($E436="","",$E436-$H436)</f>
        <v/>
      </c>
      <c r="J436" s="19">
        <f>IF(OR($I436="",$G436=""),"",IF($I436&lt;=0,"",MAX(0,ДатаОтчёта-$G436)))</f>
        <v/>
      </c>
      <c r="K436" s="8">
        <f>IF($I436="","",IF($I436&lt;=0,"",IF($G436="","без срока",IF($J436=0,"не просрочено",IF($J436&lt;=30,"0–30",IF($J436&lt;=60,"31–60",IF($J436&lt;=90,"61–90","90+")))))))</f>
        <v/>
      </c>
      <c r="L436" s="8">
        <f>IF($I436="","",IF($I436&lt;0,"переплата",IF($I436=0,"оплачен",IF($J436&gt;0,"просрочен","в срок"))))</f>
        <v/>
      </c>
    </row>
    <row r="437">
      <c r="A437" s="20" t="n"/>
      <c r="B437" s="8" t="n"/>
      <c r="C437" s="8" t="n"/>
      <c r="D437" s="8" t="n"/>
      <c r="E437" s="9" t="n"/>
      <c r="F437" s="19">
        <f>IF($C437="","",IFERROR(VLOOKUP($C437,'Клиенты'!$A$6:$C$505,3,FALSE),""))</f>
        <v/>
      </c>
      <c r="G437" s="20">
        <f>IF(OR($A437="",$F437=""),"",WORKDAY($A437+$F437-1,1,Праздники))</f>
        <v/>
      </c>
      <c r="H437" s="9">
        <f>IF($B437="","",SUMIFS(ОплатыСумма,ОплатыДокумент,$B437,ОплатыКлиент,$C437))</f>
        <v/>
      </c>
      <c r="I437" s="9">
        <f>IF($E437="","",$E437-$H437)</f>
        <v/>
      </c>
      <c r="J437" s="19">
        <f>IF(OR($I437="",$G437=""),"",IF($I437&lt;=0,"",MAX(0,ДатаОтчёта-$G437)))</f>
        <v/>
      </c>
      <c r="K437" s="8">
        <f>IF($I437="","",IF($I437&lt;=0,"",IF($G437="","без срока",IF($J437=0,"не просрочено",IF($J437&lt;=30,"0–30",IF($J437&lt;=60,"31–60",IF($J437&lt;=90,"61–90","90+")))))))</f>
        <v/>
      </c>
      <c r="L437" s="8">
        <f>IF($I437="","",IF($I437&lt;0,"переплата",IF($I437=0,"оплачен",IF($J437&gt;0,"просрочен","в срок"))))</f>
        <v/>
      </c>
    </row>
    <row r="438">
      <c r="A438" s="20" t="n"/>
      <c r="B438" s="8" t="n"/>
      <c r="C438" s="8" t="n"/>
      <c r="D438" s="8" t="n"/>
      <c r="E438" s="9" t="n"/>
      <c r="F438" s="19">
        <f>IF($C438="","",IFERROR(VLOOKUP($C438,'Клиенты'!$A$6:$C$505,3,FALSE),""))</f>
        <v/>
      </c>
      <c r="G438" s="20">
        <f>IF(OR($A438="",$F438=""),"",WORKDAY($A438+$F438-1,1,Праздники))</f>
        <v/>
      </c>
      <c r="H438" s="9">
        <f>IF($B438="","",SUMIFS(ОплатыСумма,ОплатыДокумент,$B438,ОплатыКлиент,$C438))</f>
        <v/>
      </c>
      <c r="I438" s="9">
        <f>IF($E438="","",$E438-$H438)</f>
        <v/>
      </c>
      <c r="J438" s="19">
        <f>IF(OR($I438="",$G438=""),"",IF($I438&lt;=0,"",MAX(0,ДатаОтчёта-$G438)))</f>
        <v/>
      </c>
      <c r="K438" s="8">
        <f>IF($I438="","",IF($I438&lt;=0,"",IF($G438="","без срока",IF($J438=0,"не просрочено",IF($J438&lt;=30,"0–30",IF($J438&lt;=60,"31–60",IF($J438&lt;=90,"61–90","90+")))))))</f>
        <v/>
      </c>
      <c r="L438" s="8">
        <f>IF($I438="","",IF($I438&lt;0,"переплата",IF($I438=0,"оплачен",IF($J438&gt;0,"просрочен","в срок"))))</f>
        <v/>
      </c>
    </row>
    <row r="439">
      <c r="A439" s="20" t="n"/>
      <c r="B439" s="8" t="n"/>
      <c r="C439" s="8" t="n"/>
      <c r="D439" s="8" t="n"/>
      <c r="E439" s="9" t="n"/>
      <c r="F439" s="19">
        <f>IF($C439="","",IFERROR(VLOOKUP($C439,'Клиенты'!$A$6:$C$505,3,FALSE),""))</f>
        <v/>
      </c>
      <c r="G439" s="20">
        <f>IF(OR($A439="",$F439=""),"",WORKDAY($A439+$F439-1,1,Праздники))</f>
        <v/>
      </c>
      <c r="H439" s="9">
        <f>IF($B439="","",SUMIFS(ОплатыСумма,ОплатыДокумент,$B439,ОплатыКлиент,$C439))</f>
        <v/>
      </c>
      <c r="I439" s="9">
        <f>IF($E439="","",$E439-$H439)</f>
        <v/>
      </c>
      <c r="J439" s="19">
        <f>IF(OR($I439="",$G439=""),"",IF($I439&lt;=0,"",MAX(0,ДатаОтчёта-$G439)))</f>
        <v/>
      </c>
      <c r="K439" s="8">
        <f>IF($I439="","",IF($I439&lt;=0,"",IF($G439="","без срока",IF($J439=0,"не просрочено",IF($J439&lt;=30,"0–30",IF($J439&lt;=60,"31–60",IF($J439&lt;=90,"61–90","90+")))))))</f>
        <v/>
      </c>
      <c r="L439" s="8">
        <f>IF($I439="","",IF($I439&lt;0,"переплата",IF($I439=0,"оплачен",IF($J439&gt;0,"просрочен","в срок"))))</f>
        <v/>
      </c>
    </row>
    <row r="440">
      <c r="A440" s="20" t="n"/>
      <c r="B440" s="8" t="n"/>
      <c r="C440" s="8" t="n"/>
      <c r="D440" s="8" t="n"/>
      <c r="E440" s="9" t="n"/>
      <c r="F440" s="19">
        <f>IF($C440="","",IFERROR(VLOOKUP($C440,'Клиенты'!$A$6:$C$505,3,FALSE),""))</f>
        <v/>
      </c>
      <c r="G440" s="20">
        <f>IF(OR($A440="",$F440=""),"",WORKDAY($A440+$F440-1,1,Праздники))</f>
        <v/>
      </c>
      <c r="H440" s="9">
        <f>IF($B440="","",SUMIFS(ОплатыСумма,ОплатыДокумент,$B440,ОплатыКлиент,$C440))</f>
        <v/>
      </c>
      <c r="I440" s="9">
        <f>IF($E440="","",$E440-$H440)</f>
        <v/>
      </c>
      <c r="J440" s="19">
        <f>IF(OR($I440="",$G440=""),"",IF($I440&lt;=0,"",MAX(0,ДатаОтчёта-$G440)))</f>
        <v/>
      </c>
      <c r="K440" s="8">
        <f>IF($I440="","",IF($I440&lt;=0,"",IF($G440="","без срока",IF($J440=0,"не просрочено",IF($J440&lt;=30,"0–30",IF($J440&lt;=60,"31–60",IF($J440&lt;=90,"61–90","90+")))))))</f>
        <v/>
      </c>
      <c r="L440" s="8">
        <f>IF($I440="","",IF($I440&lt;0,"переплата",IF($I440=0,"оплачен",IF($J440&gt;0,"просрочен","в срок"))))</f>
        <v/>
      </c>
    </row>
    <row r="441">
      <c r="A441" s="20" t="n"/>
      <c r="B441" s="8" t="n"/>
      <c r="C441" s="8" t="n"/>
      <c r="D441" s="8" t="n"/>
      <c r="E441" s="9" t="n"/>
      <c r="F441" s="19">
        <f>IF($C441="","",IFERROR(VLOOKUP($C441,'Клиенты'!$A$6:$C$505,3,FALSE),""))</f>
        <v/>
      </c>
      <c r="G441" s="20">
        <f>IF(OR($A441="",$F441=""),"",WORKDAY($A441+$F441-1,1,Праздники))</f>
        <v/>
      </c>
      <c r="H441" s="9">
        <f>IF($B441="","",SUMIFS(ОплатыСумма,ОплатыДокумент,$B441,ОплатыКлиент,$C441))</f>
        <v/>
      </c>
      <c r="I441" s="9">
        <f>IF($E441="","",$E441-$H441)</f>
        <v/>
      </c>
      <c r="J441" s="19">
        <f>IF(OR($I441="",$G441=""),"",IF($I441&lt;=0,"",MAX(0,ДатаОтчёта-$G441)))</f>
        <v/>
      </c>
      <c r="K441" s="8">
        <f>IF($I441="","",IF($I441&lt;=0,"",IF($G441="","без срока",IF($J441=0,"не просрочено",IF($J441&lt;=30,"0–30",IF($J441&lt;=60,"31–60",IF($J441&lt;=90,"61–90","90+")))))))</f>
        <v/>
      </c>
      <c r="L441" s="8">
        <f>IF($I441="","",IF($I441&lt;0,"переплата",IF($I441=0,"оплачен",IF($J441&gt;0,"просрочен","в срок"))))</f>
        <v/>
      </c>
    </row>
    <row r="442">
      <c r="A442" s="20" t="n"/>
      <c r="B442" s="8" t="n"/>
      <c r="C442" s="8" t="n"/>
      <c r="D442" s="8" t="n"/>
      <c r="E442" s="9" t="n"/>
      <c r="F442" s="19">
        <f>IF($C442="","",IFERROR(VLOOKUP($C442,'Клиенты'!$A$6:$C$505,3,FALSE),""))</f>
        <v/>
      </c>
      <c r="G442" s="20">
        <f>IF(OR($A442="",$F442=""),"",WORKDAY($A442+$F442-1,1,Праздники))</f>
        <v/>
      </c>
      <c r="H442" s="9">
        <f>IF($B442="","",SUMIFS(ОплатыСумма,ОплатыДокумент,$B442,ОплатыКлиент,$C442))</f>
        <v/>
      </c>
      <c r="I442" s="9">
        <f>IF($E442="","",$E442-$H442)</f>
        <v/>
      </c>
      <c r="J442" s="19">
        <f>IF(OR($I442="",$G442=""),"",IF($I442&lt;=0,"",MAX(0,ДатаОтчёта-$G442)))</f>
        <v/>
      </c>
      <c r="K442" s="8">
        <f>IF($I442="","",IF($I442&lt;=0,"",IF($G442="","без срока",IF($J442=0,"не просрочено",IF($J442&lt;=30,"0–30",IF($J442&lt;=60,"31–60",IF($J442&lt;=90,"61–90","90+")))))))</f>
        <v/>
      </c>
      <c r="L442" s="8">
        <f>IF($I442="","",IF($I442&lt;0,"переплата",IF($I442=0,"оплачен",IF($J442&gt;0,"просрочен","в срок"))))</f>
        <v/>
      </c>
    </row>
    <row r="443">
      <c r="A443" s="20" t="n"/>
      <c r="B443" s="8" t="n"/>
      <c r="C443" s="8" t="n"/>
      <c r="D443" s="8" t="n"/>
      <c r="E443" s="9" t="n"/>
      <c r="F443" s="19">
        <f>IF($C443="","",IFERROR(VLOOKUP($C443,'Клиенты'!$A$6:$C$505,3,FALSE),""))</f>
        <v/>
      </c>
      <c r="G443" s="20">
        <f>IF(OR($A443="",$F443=""),"",WORKDAY($A443+$F443-1,1,Праздники))</f>
        <v/>
      </c>
      <c r="H443" s="9">
        <f>IF($B443="","",SUMIFS(ОплатыСумма,ОплатыДокумент,$B443,ОплатыКлиент,$C443))</f>
        <v/>
      </c>
      <c r="I443" s="9">
        <f>IF($E443="","",$E443-$H443)</f>
        <v/>
      </c>
      <c r="J443" s="19">
        <f>IF(OR($I443="",$G443=""),"",IF($I443&lt;=0,"",MAX(0,ДатаОтчёта-$G443)))</f>
        <v/>
      </c>
      <c r="K443" s="8">
        <f>IF($I443="","",IF($I443&lt;=0,"",IF($G443="","без срока",IF($J443=0,"не просрочено",IF($J443&lt;=30,"0–30",IF($J443&lt;=60,"31–60",IF($J443&lt;=90,"61–90","90+")))))))</f>
        <v/>
      </c>
      <c r="L443" s="8">
        <f>IF($I443="","",IF($I443&lt;0,"переплата",IF($I443=0,"оплачен",IF($J443&gt;0,"просрочен","в срок"))))</f>
        <v/>
      </c>
    </row>
    <row r="444">
      <c r="A444" s="20" t="n"/>
      <c r="B444" s="8" t="n"/>
      <c r="C444" s="8" t="n"/>
      <c r="D444" s="8" t="n"/>
      <c r="E444" s="9" t="n"/>
      <c r="F444" s="19">
        <f>IF($C444="","",IFERROR(VLOOKUP($C444,'Клиенты'!$A$6:$C$505,3,FALSE),""))</f>
        <v/>
      </c>
      <c r="G444" s="20">
        <f>IF(OR($A444="",$F444=""),"",WORKDAY($A444+$F444-1,1,Праздники))</f>
        <v/>
      </c>
      <c r="H444" s="9">
        <f>IF($B444="","",SUMIFS(ОплатыСумма,ОплатыДокумент,$B444,ОплатыКлиент,$C444))</f>
        <v/>
      </c>
      <c r="I444" s="9">
        <f>IF($E444="","",$E444-$H444)</f>
        <v/>
      </c>
      <c r="J444" s="19">
        <f>IF(OR($I444="",$G444=""),"",IF($I444&lt;=0,"",MAX(0,ДатаОтчёта-$G444)))</f>
        <v/>
      </c>
      <c r="K444" s="8">
        <f>IF($I444="","",IF($I444&lt;=0,"",IF($G444="","без срока",IF($J444=0,"не просрочено",IF($J444&lt;=30,"0–30",IF($J444&lt;=60,"31–60",IF($J444&lt;=90,"61–90","90+")))))))</f>
        <v/>
      </c>
      <c r="L444" s="8">
        <f>IF($I444="","",IF($I444&lt;0,"переплата",IF($I444=0,"оплачен",IF($J444&gt;0,"просрочен","в срок"))))</f>
        <v/>
      </c>
    </row>
    <row r="445">
      <c r="A445" s="20" t="n"/>
      <c r="B445" s="8" t="n"/>
      <c r="C445" s="8" t="n"/>
      <c r="D445" s="8" t="n"/>
      <c r="E445" s="9" t="n"/>
      <c r="F445" s="19">
        <f>IF($C445="","",IFERROR(VLOOKUP($C445,'Клиенты'!$A$6:$C$505,3,FALSE),""))</f>
        <v/>
      </c>
      <c r="G445" s="20">
        <f>IF(OR($A445="",$F445=""),"",WORKDAY($A445+$F445-1,1,Праздники))</f>
        <v/>
      </c>
      <c r="H445" s="9">
        <f>IF($B445="","",SUMIFS(ОплатыСумма,ОплатыДокумент,$B445,ОплатыКлиент,$C445))</f>
        <v/>
      </c>
      <c r="I445" s="9">
        <f>IF($E445="","",$E445-$H445)</f>
        <v/>
      </c>
      <c r="J445" s="19">
        <f>IF(OR($I445="",$G445=""),"",IF($I445&lt;=0,"",MAX(0,ДатаОтчёта-$G445)))</f>
        <v/>
      </c>
      <c r="K445" s="8">
        <f>IF($I445="","",IF($I445&lt;=0,"",IF($G445="","без срока",IF($J445=0,"не просрочено",IF($J445&lt;=30,"0–30",IF($J445&lt;=60,"31–60",IF($J445&lt;=90,"61–90","90+")))))))</f>
        <v/>
      </c>
      <c r="L445" s="8">
        <f>IF($I445="","",IF($I445&lt;0,"переплата",IF($I445=0,"оплачен",IF($J445&gt;0,"просрочен","в срок"))))</f>
        <v/>
      </c>
    </row>
    <row r="446">
      <c r="A446" s="20" t="n"/>
      <c r="B446" s="8" t="n"/>
      <c r="C446" s="8" t="n"/>
      <c r="D446" s="8" t="n"/>
      <c r="E446" s="9" t="n"/>
      <c r="F446" s="19">
        <f>IF($C446="","",IFERROR(VLOOKUP($C446,'Клиенты'!$A$6:$C$505,3,FALSE),""))</f>
        <v/>
      </c>
      <c r="G446" s="20">
        <f>IF(OR($A446="",$F446=""),"",WORKDAY($A446+$F446-1,1,Праздники))</f>
        <v/>
      </c>
      <c r="H446" s="9">
        <f>IF($B446="","",SUMIFS(ОплатыСумма,ОплатыДокумент,$B446,ОплатыКлиент,$C446))</f>
        <v/>
      </c>
      <c r="I446" s="9">
        <f>IF($E446="","",$E446-$H446)</f>
        <v/>
      </c>
      <c r="J446" s="19">
        <f>IF(OR($I446="",$G446=""),"",IF($I446&lt;=0,"",MAX(0,ДатаОтчёта-$G446)))</f>
        <v/>
      </c>
      <c r="K446" s="8">
        <f>IF($I446="","",IF($I446&lt;=0,"",IF($G446="","без срока",IF($J446=0,"не просрочено",IF($J446&lt;=30,"0–30",IF($J446&lt;=60,"31–60",IF($J446&lt;=90,"61–90","90+")))))))</f>
        <v/>
      </c>
      <c r="L446" s="8">
        <f>IF($I446="","",IF($I446&lt;0,"переплата",IF($I446=0,"оплачен",IF($J446&gt;0,"просрочен","в срок"))))</f>
        <v/>
      </c>
    </row>
    <row r="447">
      <c r="A447" s="20" t="n"/>
      <c r="B447" s="8" t="n"/>
      <c r="C447" s="8" t="n"/>
      <c r="D447" s="8" t="n"/>
      <c r="E447" s="9" t="n"/>
      <c r="F447" s="19">
        <f>IF($C447="","",IFERROR(VLOOKUP($C447,'Клиенты'!$A$6:$C$505,3,FALSE),""))</f>
        <v/>
      </c>
      <c r="G447" s="20">
        <f>IF(OR($A447="",$F447=""),"",WORKDAY($A447+$F447-1,1,Праздники))</f>
        <v/>
      </c>
      <c r="H447" s="9">
        <f>IF($B447="","",SUMIFS(ОплатыСумма,ОплатыДокумент,$B447,ОплатыКлиент,$C447))</f>
        <v/>
      </c>
      <c r="I447" s="9">
        <f>IF($E447="","",$E447-$H447)</f>
        <v/>
      </c>
      <c r="J447" s="19">
        <f>IF(OR($I447="",$G447=""),"",IF($I447&lt;=0,"",MAX(0,ДатаОтчёта-$G447)))</f>
        <v/>
      </c>
      <c r="K447" s="8">
        <f>IF($I447="","",IF($I447&lt;=0,"",IF($G447="","без срока",IF($J447=0,"не просрочено",IF($J447&lt;=30,"0–30",IF($J447&lt;=60,"31–60",IF($J447&lt;=90,"61–90","90+")))))))</f>
        <v/>
      </c>
      <c r="L447" s="8">
        <f>IF($I447="","",IF($I447&lt;0,"переплата",IF($I447=0,"оплачен",IF($J447&gt;0,"просрочен","в срок"))))</f>
        <v/>
      </c>
    </row>
    <row r="448">
      <c r="A448" s="20" t="n"/>
      <c r="B448" s="8" t="n"/>
      <c r="C448" s="8" t="n"/>
      <c r="D448" s="8" t="n"/>
      <c r="E448" s="9" t="n"/>
      <c r="F448" s="19">
        <f>IF($C448="","",IFERROR(VLOOKUP($C448,'Клиенты'!$A$6:$C$505,3,FALSE),""))</f>
        <v/>
      </c>
      <c r="G448" s="20">
        <f>IF(OR($A448="",$F448=""),"",WORKDAY($A448+$F448-1,1,Праздники))</f>
        <v/>
      </c>
      <c r="H448" s="9">
        <f>IF($B448="","",SUMIFS(ОплатыСумма,ОплатыДокумент,$B448,ОплатыКлиент,$C448))</f>
        <v/>
      </c>
      <c r="I448" s="9">
        <f>IF($E448="","",$E448-$H448)</f>
        <v/>
      </c>
      <c r="J448" s="19">
        <f>IF(OR($I448="",$G448=""),"",IF($I448&lt;=0,"",MAX(0,ДатаОтчёта-$G448)))</f>
        <v/>
      </c>
      <c r="K448" s="8">
        <f>IF($I448="","",IF($I448&lt;=0,"",IF($G448="","без срока",IF($J448=0,"не просрочено",IF($J448&lt;=30,"0–30",IF($J448&lt;=60,"31–60",IF($J448&lt;=90,"61–90","90+")))))))</f>
        <v/>
      </c>
      <c r="L448" s="8">
        <f>IF($I448="","",IF($I448&lt;0,"переплата",IF($I448=0,"оплачен",IF($J448&gt;0,"просрочен","в срок"))))</f>
        <v/>
      </c>
    </row>
    <row r="449">
      <c r="A449" s="20" t="n"/>
      <c r="B449" s="8" t="n"/>
      <c r="C449" s="8" t="n"/>
      <c r="D449" s="8" t="n"/>
      <c r="E449" s="9" t="n"/>
      <c r="F449" s="19">
        <f>IF($C449="","",IFERROR(VLOOKUP($C449,'Клиенты'!$A$6:$C$505,3,FALSE),""))</f>
        <v/>
      </c>
      <c r="G449" s="20">
        <f>IF(OR($A449="",$F449=""),"",WORKDAY($A449+$F449-1,1,Праздники))</f>
        <v/>
      </c>
      <c r="H449" s="9">
        <f>IF($B449="","",SUMIFS(ОплатыСумма,ОплатыДокумент,$B449,ОплатыКлиент,$C449))</f>
        <v/>
      </c>
      <c r="I449" s="9">
        <f>IF($E449="","",$E449-$H449)</f>
        <v/>
      </c>
      <c r="J449" s="19">
        <f>IF(OR($I449="",$G449=""),"",IF($I449&lt;=0,"",MAX(0,ДатаОтчёта-$G449)))</f>
        <v/>
      </c>
      <c r="K449" s="8">
        <f>IF($I449="","",IF($I449&lt;=0,"",IF($G449="","без срока",IF($J449=0,"не просрочено",IF($J449&lt;=30,"0–30",IF($J449&lt;=60,"31–60",IF($J449&lt;=90,"61–90","90+")))))))</f>
        <v/>
      </c>
      <c r="L449" s="8">
        <f>IF($I449="","",IF($I449&lt;0,"переплата",IF($I449=0,"оплачен",IF($J449&gt;0,"просрочен","в срок"))))</f>
        <v/>
      </c>
    </row>
    <row r="450">
      <c r="A450" s="20" t="n"/>
      <c r="B450" s="8" t="n"/>
      <c r="C450" s="8" t="n"/>
      <c r="D450" s="8" t="n"/>
      <c r="E450" s="9" t="n"/>
      <c r="F450" s="19">
        <f>IF($C450="","",IFERROR(VLOOKUP($C450,'Клиенты'!$A$6:$C$505,3,FALSE),""))</f>
        <v/>
      </c>
      <c r="G450" s="20">
        <f>IF(OR($A450="",$F450=""),"",WORKDAY($A450+$F450-1,1,Праздники))</f>
        <v/>
      </c>
      <c r="H450" s="9">
        <f>IF($B450="","",SUMIFS(ОплатыСумма,ОплатыДокумент,$B450,ОплатыКлиент,$C450))</f>
        <v/>
      </c>
      <c r="I450" s="9">
        <f>IF($E450="","",$E450-$H450)</f>
        <v/>
      </c>
      <c r="J450" s="19">
        <f>IF(OR($I450="",$G450=""),"",IF($I450&lt;=0,"",MAX(0,ДатаОтчёта-$G450)))</f>
        <v/>
      </c>
      <c r="K450" s="8">
        <f>IF($I450="","",IF($I450&lt;=0,"",IF($G450="","без срока",IF($J450=0,"не просрочено",IF($J450&lt;=30,"0–30",IF($J450&lt;=60,"31–60",IF($J450&lt;=90,"61–90","90+")))))))</f>
        <v/>
      </c>
      <c r="L450" s="8">
        <f>IF($I450="","",IF($I450&lt;0,"переплата",IF($I450=0,"оплачен",IF($J450&gt;0,"просрочен","в срок"))))</f>
        <v/>
      </c>
    </row>
    <row r="451">
      <c r="A451" s="20" t="n"/>
      <c r="B451" s="8" t="n"/>
      <c r="C451" s="8" t="n"/>
      <c r="D451" s="8" t="n"/>
      <c r="E451" s="9" t="n"/>
      <c r="F451" s="19">
        <f>IF($C451="","",IFERROR(VLOOKUP($C451,'Клиенты'!$A$6:$C$505,3,FALSE),""))</f>
        <v/>
      </c>
      <c r="G451" s="20">
        <f>IF(OR($A451="",$F451=""),"",WORKDAY($A451+$F451-1,1,Праздники))</f>
        <v/>
      </c>
      <c r="H451" s="9">
        <f>IF($B451="","",SUMIFS(ОплатыСумма,ОплатыДокумент,$B451,ОплатыКлиент,$C451))</f>
        <v/>
      </c>
      <c r="I451" s="9">
        <f>IF($E451="","",$E451-$H451)</f>
        <v/>
      </c>
      <c r="J451" s="19">
        <f>IF(OR($I451="",$G451=""),"",IF($I451&lt;=0,"",MAX(0,ДатаОтчёта-$G451)))</f>
        <v/>
      </c>
      <c r="K451" s="8">
        <f>IF($I451="","",IF($I451&lt;=0,"",IF($G451="","без срока",IF($J451=0,"не просрочено",IF($J451&lt;=30,"0–30",IF($J451&lt;=60,"31–60",IF($J451&lt;=90,"61–90","90+")))))))</f>
        <v/>
      </c>
      <c r="L451" s="8">
        <f>IF($I451="","",IF($I451&lt;0,"переплата",IF($I451=0,"оплачен",IF($J451&gt;0,"просрочен","в срок"))))</f>
        <v/>
      </c>
    </row>
    <row r="452">
      <c r="A452" s="20" t="n"/>
      <c r="B452" s="8" t="n"/>
      <c r="C452" s="8" t="n"/>
      <c r="D452" s="8" t="n"/>
      <c r="E452" s="9" t="n"/>
      <c r="F452" s="19">
        <f>IF($C452="","",IFERROR(VLOOKUP($C452,'Клиенты'!$A$6:$C$505,3,FALSE),""))</f>
        <v/>
      </c>
      <c r="G452" s="20">
        <f>IF(OR($A452="",$F452=""),"",WORKDAY($A452+$F452-1,1,Праздники))</f>
        <v/>
      </c>
      <c r="H452" s="9">
        <f>IF($B452="","",SUMIFS(ОплатыСумма,ОплатыДокумент,$B452,ОплатыКлиент,$C452))</f>
        <v/>
      </c>
      <c r="I452" s="9">
        <f>IF($E452="","",$E452-$H452)</f>
        <v/>
      </c>
      <c r="J452" s="19">
        <f>IF(OR($I452="",$G452=""),"",IF($I452&lt;=0,"",MAX(0,ДатаОтчёта-$G452)))</f>
        <v/>
      </c>
      <c r="K452" s="8">
        <f>IF($I452="","",IF($I452&lt;=0,"",IF($G452="","без срока",IF($J452=0,"не просрочено",IF($J452&lt;=30,"0–30",IF($J452&lt;=60,"31–60",IF($J452&lt;=90,"61–90","90+")))))))</f>
        <v/>
      </c>
      <c r="L452" s="8">
        <f>IF($I452="","",IF($I452&lt;0,"переплата",IF($I452=0,"оплачен",IF($J452&gt;0,"просрочен","в срок"))))</f>
        <v/>
      </c>
    </row>
    <row r="453">
      <c r="A453" s="20" t="n"/>
      <c r="B453" s="8" t="n"/>
      <c r="C453" s="8" t="n"/>
      <c r="D453" s="8" t="n"/>
      <c r="E453" s="9" t="n"/>
      <c r="F453" s="19">
        <f>IF($C453="","",IFERROR(VLOOKUP($C453,'Клиенты'!$A$6:$C$505,3,FALSE),""))</f>
        <v/>
      </c>
      <c r="G453" s="20">
        <f>IF(OR($A453="",$F453=""),"",WORKDAY($A453+$F453-1,1,Праздники))</f>
        <v/>
      </c>
      <c r="H453" s="9">
        <f>IF($B453="","",SUMIFS(ОплатыСумма,ОплатыДокумент,$B453,ОплатыКлиент,$C453))</f>
        <v/>
      </c>
      <c r="I453" s="9">
        <f>IF($E453="","",$E453-$H453)</f>
        <v/>
      </c>
      <c r="J453" s="19">
        <f>IF(OR($I453="",$G453=""),"",IF($I453&lt;=0,"",MAX(0,ДатаОтчёта-$G453)))</f>
        <v/>
      </c>
      <c r="K453" s="8">
        <f>IF($I453="","",IF($I453&lt;=0,"",IF($G453="","без срока",IF($J453=0,"не просрочено",IF($J453&lt;=30,"0–30",IF($J453&lt;=60,"31–60",IF($J453&lt;=90,"61–90","90+")))))))</f>
        <v/>
      </c>
      <c r="L453" s="8">
        <f>IF($I453="","",IF($I453&lt;0,"переплата",IF($I453=0,"оплачен",IF($J453&gt;0,"просрочен","в срок"))))</f>
        <v/>
      </c>
    </row>
    <row r="454">
      <c r="A454" s="20" t="n"/>
      <c r="B454" s="8" t="n"/>
      <c r="C454" s="8" t="n"/>
      <c r="D454" s="8" t="n"/>
      <c r="E454" s="9" t="n"/>
      <c r="F454" s="19">
        <f>IF($C454="","",IFERROR(VLOOKUP($C454,'Клиенты'!$A$6:$C$505,3,FALSE),""))</f>
        <v/>
      </c>
      <c r="G454" s="20">
        <f>IF(OR($A454="",$F454=""),"",WORKDAY($A454+$F454-1,1,Праздники))</f>
        <v/>
      </c>
      <c r="H454" s="9">
        <f>IF($B454="","",SUMIFS(ОплатыСумма,ОплатыДокумент,$B454,ОплатыКлиент,$C454))</f>
        <v/>
      </c>
      <c r="I454" s="9">
        <f>IF($E454="","",$E454-$H454)</f>
        <v/>
      </c>
      <c r="J454" s="19">
        <f>IF(OR($I454="",$G454=""),"",IF($I454&lt;=0,"",MAX(0,ДатаОтчёта-$G454)))</f>
        <v/>
      </c>
      <c r="K454" s="8">
        <f>IF($I454="","",IF($I454&lt;=0,"",IF($G454="","без срока",IF($J454=0,"не просрочено",IF($J454&lt;=30,"0–30",IF($J454&lt;=60,"31–60",IF($J454&lt;=90,"61–90","90+")))))))</f>
        <v/>
      </c>
      <c r="L454" s="8">
        <f>IF($I454="","",IF($I454&lt;0,"переплата",IF($I454=0,"оплачен",IF($J454&gt;0,"просрочен","в срок"))))</f>
        <v/>
      </c>
    </row>
    <row r="455">
      <c r="A455" s="20" t="n"/>
      <c r="B455" s="8" t="n"/>
      <c r="C455" s="8" t="n"/>
      <c r="D455" s="8" t="n"/>
      <c r="E455" s="9" t="n"/>
      <c r="F455" s="19">
        <f>IF($C455="","",IFERROR(VLOOKUP($C455,'Клиенты'!$A$6:$C$505,3,FALSE),""))</f>
        <v/>
      </c>
      <c r="G455" s="20">
        <f>IF(OR($A455="",$F455=""),"",WORKDAY($A455+$F455-1,1,Праздники))</f>
        <v/>
      </c>
      <c r="H455" s="9">
        <f>IF($B455="","",SUMIFS(ОплатыСумма,ОплатыДокумент,$B455,ОплатыКлиент,$C455))</f>
        <v/>
      </c>
      <c r="I455" s="9">
        <f>IF($E455="","",$E455-$H455)</f>
        <v/>
      </c>
      <c r="J455" s="19">
        <f>IF(OR($I455="",$G455=""),"",IF($I455&lt;=0,"",MAX(0,ДатаОтчёта-$G455)))</f>
        <v/>
      </c>
      <c r="K455" s="8">
        <f>IF($I455="","",IF($I455&lt;=0,"",IF($G455="","без срока",IF($J455=0,"не просрочено",IF($J455&lt;=30,"0–30",IF($J455&lt;=60,"31–60",IF($J455&lt;=90,"61–90","90+")))))))</f>
        <v/>
      </c>
      <c r="L455" s="8">
        <f>IF($I455="","",IF($I455&lt;0,"переплата",IF($I455=0,"оплачен",IF($J455&gt;0,"просрочен","в срок"))))</f>
        <v/>
      </c>
    </row>
    <row r="456">
      <c r="A456" s="20" t="n"/>
      <c r="B456" s="8" t="n"/>
      <c r="C456" s="8" t="n"/>
      <c r="D456" s="8" t="n"/>
      <c r="E456" s="9" t="n"/>
      <c r="F456" s="19">
        <f>IF($C456="","",IFERROR(VLOOKUP($C456,'Клиенты'!$A$6:$C$505,3,FALSE),""))</f>
        <v/>
      </c>
      <c r="G456" s="20">
        <f>IF(OR($A456="",$F456=""),"",WORKDAY($A456+$F456-1,1,Праздники))</f>
        <v/>
      </c>
      <c r="H456" s="9">
        <f>IF($B456="","",SUMIFS(ОплатыСумма,ОплатыДокумент,$B456,ОплатыКлиент,$C456))</f>
        <v/>
      </c>
      <c r="I456" s="9">
        <f>IF($E456="","",$E456-$H456)</f>
        <v/>
      </c>
      <c r="J456" s="19">
        <f>IF(OR($I456="",$G456=""),"",IF($I456&lt;=0,"",MAX(0,ДатаОтчёта-$G456)))</f>
        <v/>
      </c>
      <c r="K456" s="8">
        <f>IF($I456="","",IF($I456&lt;=0,"",IF($G456="","без срока",IF($J456=0,"не просрочено",IF($J456&lt;=30,"0–30",IF($J456&lt;=60,"31–60",IF($J456&lt;=90,"61–90","90+")))))))</f>
        <v/>
      </c>
      <c r="L456" s="8">
        <f>IF($I456="","",IF($I456&lt;0,"переплата",IF($I456=0,"оплачен",IF($J456&gt;0,"просрочен","в срок"))))</f>
        <v/>
      </c>
    </row>
    <row r="457">
      <c r="A457" s="20" t="n"/>
      <c r="B457" s="8" t="n"/>
      <c r="C457" s="8" t="n"/>
      <c r="D457" s="8" t="n"/>
      <c r="E457" s="9" t="n"/>
      <c r="F457" s="19">
        <f>IF($C457="","",IFERROR(VLOOKUP($C457,'Клиенты'!$A$6:$C$505,3,FALSE),""))</f>
        <v/>
      </c>
      <c r="G457" s="20">
        <f>IF(OR($A457="",$F457=""),"",WORKDAY($A457+$F457-1,1,Праздники))</f>
        <v/>
      </c>
      <c r="H457" s="9">
        <f>IF($B457="","",SUMIFS(ОплатыСумма,ОплатыДокумент,$B457,ОплатыКлиент,$C457))</f>
        <v/>
      </c>
      <c r="I457" s="9">
        <f>IF($E457="","",$E457-$H457)</f>
        <v/>
      </c>
      <c r="J457" s="19">
        <f>IF(OR($I457="",$G457=""),"",IF($I457&lt;=0,"",MAX(0,ДатаОтчёта-$G457)))</f>
        <v/>
      </c>
      <c r="K457" s="8">
        <f>IF($I457="","",IF($I457&lt;=0,"",IF($G457="","без срока",IF($J457=0,"не просрочено",IF($J457&lt;=30,"0–30",IF($J457&lt;=60,"31–60",IF($J457&lt;=90,"61–90","90+")))))))</f>
        <v/>
      </c>
      <c r="L457" s="8">
        <f>IF($I457="","",IF($I457&lt;0,"переплата",IF($I457=0,"оплачен",IF($J457&gt;0,"просрочен","в срок"))))</f>
        <v/>
      </c>
    </row>
    <row r="458">
      <c r="A458" s="20" t="n"/>
      <c r="B458" s="8" t="n"/>
      <c r="C458" s="8" t="n"/>
      <c r="D458" s="8" t="n"/>
      <c r="E458" s="9" t="n"/>
      <c r="F458" s="19">
        <f>IF($C458="","",IFERROR(VLOOKUP($C458,'Клиенты'!$A$6:$C$505,3,FALSE),""))</f>
        <v/>
      </c>
      <c r="G458" s="20">
        <f>IF(OR($A458="",$F458=""),"",WORKDAY($A458+$F458-1,1,Праздники))</f>
        <v/>
      </c>
      <c r="H458" s="9">
        <f>IF($B458="","",SUMIFS(ОплатыСумма,ОплатыДокумент,$B458,ОплатыКлиент,$C458))</f>
        <v/>
      </c>
      <c r="I458" s="9">
        <f>IF($E458="","",$E458-$H458)</f>
        <v/>
      </c>
      <c r="J458" s="19">
        <f>IF(OR($I458="",$G458=""),"",IF($I458&lt;=0,"",MAX(0,ДатаОтчёта-$G458)))</f>
        <v/>
      </c>
      <c r="K458" s="8">
        <f>IF($I458="","",IF($I458&lt;=0,"",IF($G458="","без срока",IF($J458=0,"не просрочено",IF($J458&lt;=30,"0–30",IF($J458&lt;=60,"31–60",IF($J458&lt;=90,"61–90","90+")))))))</f>
        <v/>
      </c>
      <c r="L458" s="8">
        <f>IF($I458="","",IF($I458&lt;0,"переплата",IF($I458=0,"оплачен",IF($J458&gt;0,"просрочен","в срок"))))</f>
        <v/>
      </c>
    </row>
    <row r="459">
      <c r="A459" s="20" t="n"/>
      <c r="B459" s="8" t="n"/>
      <c r="C459" s="8" t="n"/>
      <c r="D459" s="8" t="n"/>
      <c r="E459" s="9" t="n"/>
      <c r="F459" s="19">
        <f>IF($C459="","",IFERROR(VLOOKUP($C459,'Клиенты'!$A$6:$C$505,3,FALSE),""))</f>
        <v/>
      </c>
      <c r="G459" s="20">
        <f>IF(OR($A459="",$F459=""),"",WORKDAY($A459+$F459-1,1,Праздники))</f>
        <v/>
      </c>
      <c r="H459" s="9">
        <f>IF($B459="","",SUMIFS(ОплатыСумма,ОплатыДокумент,$B459,ОплатыКлиент,$C459))</f>
        <v/>
      </c>
      <c r="I459" s="9">
        <f>IF($E459="","",$E459-$H459)</f>
        <v/>
      </c>
      <c r="J459" s="19">
        <f>IF(OR($I459="",$G459=""),"",IF($I459&lt;=0,"",MAX(0,ДатаОтчёта-$G459)))</f>
        <v/>
      </c>
      <c r="K459" s="8">
        <f>IF($I459="","",IF($I459&lt;=0,"",IF($G459="","без срока",IF($J459=0,"не просрочено",IF($J459&lt;=30,"0–30",IF($J459&lt;=60,"31–60",IF($J459&lt;=90,"61–90","90+")))))))</f>
        <v/>
      </c>
      <c r="L459" s="8">
        <f>IF($I459="","",IF($I459&lt;0,"переплата",IF($I459=0,"оплачен",IF($J459&gt;0,"просрочен","в срок"))))</f>
        <v/>
      </c>
    </row>
    <row r="460">
      <c r="A460" s="20" t="n"/>
      <c r="B460" s="8" t="n"/>
      <c r="C460" s="8" t="n"/>
      <c r="D460" s="8" t="n"/>
      <c r="E460" s="9" t="n"/>
      <c r="F460" s="19">
        <f>IF($C460="","",IFERROR(VLOOKUP($C460,'Клиенты'!$A$6:$C$505,3,FALSE),""))</f>
        <v/>
      </c>
      <c r="G460" s="20">
        <f>IF(OR($A460="",$F460=""),"",WORKDAY($A460+$F460-1,1,Праздники))</f>
        <v/>
      </c>
      <c r="H460" s="9">
        <f>IF($B460="","",SUMIFS(ОплатыСумма,ОплатыДокумент,$B460,ОплатыКлиент,$C460))</f>
        <v/>
      </c>
      <c r="I460" s="9">
        <f>IF($E460="","",$E460-$H460)</f>
        <v/>
      </c>
      <c r="J460" s="19">
        <f>IF(OR($I460="",$G460=""),"",IF($I460&lt;=0,"",MAX(0,ДатаОтчёта-$G460)))</f>
        <v/>
      </c>
      <c r="K460" s="8">
        <f>IF($I460="","",IF($I460&lt;=0,"",IF($G460="","без срока",IF($J460=0,"не просрочено",IF($J460&lt;=30,"0–30",IF($J460&lt;=60,"31–60",IF($J460&lt;=90,"61–90","90+")))))))</f>
        <v/>
      </c>
      <c r="L460" s="8">
        <f>IF($I460="","",IF($I460&lt;0,"переплата",IF($I460=0,"оплачен",IF($J460&gt;0,"просрочен","в срок"))))</f>
        <v/>
      </c>
    </row>
    <row r="461">
      <c r="A461" s="20" t="n"/>
      <c r="B461" s="8" t="n"/>
      <c r="C461" s="8" t="n"/>
      <c r="D461" s="8" t="n"/>
      <c r="E461" s="9" t="n"/>
      <c r="F461" s="19">
        <f>IF($C461="","",IFERROR(VLOOKUP($C461,'Клиенты'!$A$6:$C$505,3,FALSE),""))</f>
        <v/>
      </c>
      <c r="G461" s="20">
        <f>IF(OR($A461="",$F461=""),"",WORKDAY($A461+$F461-1,1,Праздники))</f>
        <v/>
      </c>
      <c r="H461" s="9">
        <f>IF($B461="","",SUMIFS(ОплатыСумма,ОплатыДокумент,$B461,ОплатыКлиент,$C461))</f>
        <v/>
      </c>
      <c r="I461" s="9">
        <f>IF($E461="","",$E461-$H461)</f>
        <v/>
      </c>
      <c r="J461" s="19">
        <f>IF(OR($I461="",$G461=""),"",IF($I461&lt;=0,"",MAX(0,ДатаОтчёта-$G461)))</f>
        <v/>
      </c>
      <c r="K461" s="8">
        <f>IF($I461="","",IF($I461&lt;=0,"",IF($G461="","без срока",IF($J461=0,"не просрочено",IF($J461&lt;=30,"0–30",IF($J461&lt;=60,"31–60",IF($J461&lt;=90,"61–90","90+")))))))</f>
        <v/>
      </c>
      <c r="L461" s="8">
        <f>IF($I461="","",IF($I461&lt;0,"переплата",IF($I461=0,"оплачен",IF($J461&gt;0,"просрочен","в срок"))))</f>
        <v/>
      </c>
    </row>
    <row r="462">
      <c r="A462" s="20" t="n"/>
      <c r="B462" s="8" t="n"/>
      <c r="C462" s="8" t="n"/>
      <c r="D462" s="8" t="n"/>
      <c r="E462" s="9" t="n"/>
      <c r="F462" s="19">
        <f>IF($C462="","",IFERROR(VLOOKUP($C462,'Клиенты'!$A$6:$C$505,3,FALSE),""))</f>
        <v/>
      </c>
      <c r="G462" s="20">
        <f>IF(OR($A462="",$F462=""),"",WORKDAY($A462+$F462-1,1,Праздники))</f>
        <v/>
      </c>
      <c r="H462" s="9">
        <f>IF($B462="","",SUMIFS(ОплатыСумма,ОплатыДокумент,$B462,ОплатыКлиент,$C462))</f>
        <v/>
      </c>
      <c r="I462" s="9">
        <f>IF($E462="","",$E462-$H462)</f>
        <v/>
      </c>
      <c r="J462" s="19">
        <f>IF(OR($I462="",$G462=""),"",IF($I462&lt;=0,"",MAX(0,ДатаОтчёта-$G462)))</f>
        <v/>
      </c>
      <c r="K462" s="8">
        <f>IF($I462="","",IF($I462&lt;=0,"",IF($G462="","без срока",IF($J462=0,"не просрочено",IF($J462&lt;=30,"0–30",IF($J462&lt;=60,"31–60",IF($J462&lt;=90,"61–90","90+")))))))</f>
        <v/>
      </c>
      <c r="L462" s="8">
        <f>IF($I462="","",IF($I462&lt;0,"переплата",IF($I462=0,"оплачен",IF($J462&gt;0,"просрочен","в срок"))))</f>
        <v/>
      </c>
    </row>
    <row r="463">
      <c r="A463" s="20" t="n"/>
      <c r="B463" s="8" t="n"/>
      <c r="C463" s="8" t="n"/>
      <c r="D463" s="8" t="n"/>
      <c r="E463" s="9" t="n"/>
      <c r="F463" s="19">
        <f>IF($C463="","",IFERROR(VLOOKUP($C463,'Клиенты'!$A$6:$C$505,3,FALSE),""))</f>
        <v/>
      </c>
      <c r="G463" s="20">
        <f>IF(OR($A463="",$F463=""),"",WORKDAY($A463+$F463-1,1,Праздники))</f>
        <v/>
      </c>
      <c r="H463" s="9">
        <f>IF($B463="","",SUMIFS(ОплатыСумма,ОплатыДокумент,$B463,ОплатыКлиент,$C463))</f>
        <v/>
      </c>
      <c r="I463" s="9">
        <f>IF($E463="","",$E463-$H463)</f>
        <v/>
      </c>
      <c r="J463" s="19">
        <f>IF(OR($I463="",$G463=""),"",IF($I463&lt;=0,"",MAX(0,ДатаОтчёта-$G463)))</f>
        <v/>
      </c>
      <c r="K463" s="8">
        <f>IF($I463="","",IF($I463&lt;=0,"",IF($G463="","без срока",IF($J463=0,"не просрочено",IF($J463&lt;=30,"0–30",IF($J463&lt;=60,"31–60",IF($J463&lt;=90,"61–90","90+")))))))</f>
        <v/>
      </c>
      <c r="L463" s="8">
        <f>IF($I463="","",IF($I463&lt;0,"переплата",IF($I463=0,"оплачен",IF($J463&gt;0,"просрочен","в срок"))))</f>
        <v/>
      </c>
    </row>
    <row r="464">
      <c r="A464" s="20" t="n"/>
      <c r="B464" s="8" t="n"/>
      <c r="C464" s="8" t="n"/>
      <c r="D464" s="8" t="n"/>
      <c r="E464" s="9" t="n"/>
      <c r="F464" s="19">
        <f>IF($C464="","",IFERROR(VLOOKUP($C464,'Клиенты'!$A$6:$C$505,3,FALSE),""))</f>
        <v/>
      </c>
      <c r="G464" s="20">
        <f>IF(OR($A464="",$F464=""),"",WORKDAY($A464+$F464-1,1,Праздники))</f>
        <v/>
      </c>
      <c r="H464" s="9">
        <f>IF($B464="","",SUMIFS(ОплатыСумма,ОплатыДокумент,$B464,ОплатыКлиент,$C464))</f>
        <v/>
      </c>
      <c r="I464" s="9">
        <f>IF($E464="","",$E464-$H464)</f>
        <v/>
      </c>
      <c r="J464" s="19">
        <f>IF(OR($I464="",$G464=""),"",IF($I464&lt;=0,"",MAX(0,ДатаОтчёта-$G464)))</f>
        <v/>
      </c>
      <c r="K464" s="8">
        <f>IF($I464="","",IF($I464&lt;=0,"",IF($G464="","без срока",IF($J464=0,"не просрочено",IF($J464&lt;=30,"0–30",IF($J464&lt;=60,"31–60",IF($J464&lt;=90,"61–90","90+")))))))</f>
        <v/>
      </c>
      <c r="L464" s="8">
        <f>IF($I464="","",IF($I464&lt;0,"переплата",IF($I464=0,"оплачен",IF($J464&gt;0,"просрочен","в срок"))))</f>
        <v/>
      </c>
    </row>
    <row r="465">
      <c r="A465" s="20" t="n"/>
      <c r="B465" s="8" t="n"/>
      <c r="C465" s="8" t="n"/>
      <c r="D465" s="8" t="n"/>
      <c r="E465" s="9" t="n"/>
      <c r="F465" s="19">
        <f>IF($C465="","",IFERROR(VLOOKUP($C465,'Клиенты'!$A$6:$C$505,3,FALSE),""))</f>
        <v/>
      </c>
      <c r="G465" s="20">
        <f>IF(OR($A465="",$F465=""),"",WORKDAY($A465+$F465-1,1,Праздники))</f>
        <v/>
      </c>
      <c r="H465" s="9">
        <f>IF($B465="","",SUMIFS(ОплатыСумма,ОплатыДокумент,$B465,ОплатыКлиент,$C465))</f>
        <v/>
      </c>
      <c r="I465" s="9">
        <f>IF($E465="","",$E465-$H465)</f>
        <v/>
      </c>
      <c r="J465" s="19">
        <f>IF(OR($I465="",$G465=""),"",IF($I465&lt;=0,"",MAX(0,ДатаОтчёта-$G465)))</f>
        <v/>
      </c>
      <c r="K465" s="8">
        <f>IF($I465="","",IF($I465&lt;=0,"",IF($G465="","без срока",IF($J465=0,"не просрочено",IF($J465&lt;=30,"0–30",IF($J465&lt;=60,"31–60",IF($J465&lt;=90,"61–90","90+")))))))</f>
        <v/>
      </c>
      <c r="L465" s="8">
        <f>IF($I465="","",IF($I465&lt;0,"переплата",IF($I465=0,"оплачен",IF($J465&gt;0,"просрочен","в срок"))))</f>
        <v/>
      </c>
    </row>
    <row r="466">
      <c r="A466" s="20" t="n"/>
      <c r="B466" s="8" t="n"/>
      <c r="C466" s="8" t="n"/>
      <c r="D466" s="8" t="n"/>
      <c r="E466" s="9" t="n"/>
      <c r="F466" s="19">
        <f>IF($C466="","",IFERROR(VLOOKUP($C466,'Клиенты'!$A$6:$C$505,3,FALSE),""))</f>
        <v/>
      </c>
      <c r="G466" s="20">
        <f>IF(OR($A466="",$F466=""),"",WORKDAY($A466+$F466-1,1,Праздники))</f>
        <v/>
      </c>
      <c r="H466" s="9">
        <f>IF($B466="","",SUMIFS(ОплатыСумма,ОплатыДокумент,$B466,ОплатыКлиент,$C466))</f>
        <v/>
      </c>
      <c r="I466" s="9">
        <f>IF($E466="","",$E466-$H466)</f>
        <v/>
      </c>
      <c r="J466" s="19">
        <f>IF(OR($I466="",$G466=""),"",IF($I466&lt;=0,"",MAX(0,ДатаОтчёта-$G466)))</f>
        <v/>
      </c>
      <c r="K466" s="8">
        <f>IF($I466="","",IF($I466&lt;=0,"",IF($G466="","без срока",IF($J466=0,"не просрочено",IF($J466&lt;=30,"0–30",IF($J466&lt;=60,"31–60",IF($J466&lt;=90,"61–90","90+")))))))</f>
        <v/>
      </c>
      <c r="L466" s="8">
        <f>IF($I466="","",IF($I466&lt;0,"переплата",IF($I466=0,"оплачен",IF($J466&gt;0,"просрочен","в срок"))))</f>
        <v/>
      </c>
    </row>
    <row r="467">
      <c r="A467" s="20" t="n"/>
      <c r="B467" s="8" t="n"/>
      <c r="C467" s="8" t="n"/>
      <c r="D467" s="8" t="n"/>
      <c r="E467" s="9" t="n"/>
      <c r="F467" s="19">
        <f>IF($C467="","",IFERROR(VLOOKUP($C467,'Клиенты'!$A$6:$C$505,3,FALSE),""))</f>
        <v/>
      </c>
      <c r="G467" s="20">
        <f>IF(OR($A467="",$F467=""),"",WORKDAY($A467+$F467-1,1,Праздники))</f>
        <v/>
      </c>
      <c r="H467" s="9">
        <f>IF($B467="","",SUMIFS(ОплатыСумма,ОплатыДокумент,$B467,ОплатыКлиент,$C467))</f>
        <v/>
      </c>
      <c r="I467" s="9">
        <f>IF($E467="","",$E467-$H467)</f>
        <v/>
      </c>
      <c r="J467" s="19">
        <f>IF(OR($I467="",$G467=""),"",IF($I467&lt;=0,"",MAX(0,ДатаОтчёта-$G467)))</f>
        <v/>
      </c>
      <c r="K467" s="8">
        <f>IF($I467="","",IF($I467&lt;=0,"",IF($G467="","без срока",IF($J467=0,"не просрочено",IF($J467&lt;=30,"0–30",IF($J467&lt;=60,"31–60",IF($J467&lt;=90,"61–90","90+")))))))</f>
        <v/>
      </c>
      <c r="L467" s="8">
        <f>IF($I467="","",IF($I467&lt;0,"переплата",IF($I467=0,"оплачен",IF($J467&gt;0,"просрочен","в срок"))))</f>
        <v/>
      </c>
    </row>
    <row r="468">
      <c r="A468" s="20" t="n"/>
      <c r="B468" s="8" t="n"/>
      <c r="C468" s="8" t="n"/>
      <c r="D468" s="8" t="n"/>
      <c r="E468" s="9" t="n"/>
      <c r="F468" s="19">
        <f>IF($C468="","",IFERROR(VLOOKUP($C468,'Клиенты'!$A$6:$C$505,3,FALSE),""))</f>
        <v/>
      </c>
      <c r="G468" s="20">
        <f>IF(OR($A468="",$F468=""),"",WORKDAY($A468+$F468-1,1,Праздники))</f>
        <v/>
      </c>
      <c r="H468" s="9">
        <f>IF($B468="","",SUMIFS(ОплатыСумма,ОплатыДокумент,$B468,ОплатыКлиент,$C468))</f>
        <v/>
      </c>
      <c r="I468" s="9">
        <f>IF($E468="","",$E468-$H468)</f>
        <v/>
      </c>
      <c r="J468" s="19">
        <f>IF(OR($I468="",$G468=""),"",IF($I468&lt;=0,"",MAX(0,ДатаОтчёта-$G468)))</f>
        <v/>
      </c>
      <c r="K468" s="8">
        <f>IF($I468="","",IF($I468&lt;=0,"",IF($G468="","без срока",IF($J468=0,"не просрочено",IF($J468&lt;=30,"0–30",IF($J468&lt;=60,"31–60",IF($J468&lt;=90,"61–90","90+")))))))</f>
        <v/>
      </c>
      <c r="L468" s="8">
        <f>IF($I468="","",IF($I468&lt;0,"переплата",IF($I468=0,"оплачен",IF($J468&gt;0,"просрочен","в срок"))))</f>
        <v/>
      </c>
    </row>
    <row r="469">
      <c r="A469" s="20" t="n"/>
      <c r="B469" s="8" t="n"/>
      <c r="C469" s="8" t="n"/>
      <c r="D469" s="8" t="n"/>
      <c r="E469" s="9" t="n"/>
      <c r="F469" s="19">
        <f>IF($C469="","",IFERROR(VLOOKUP($C469,'Клиенты'!$A$6:$C$505,3,FALSE),""))</f>
        <v/>
      </c>
      <c r="G469" s="20">
        <f>IF(OR($A469="",$F469=""),"",WORKDAY($A469+$F469-1,1,Праздники))</f>
        <v/>
      </c>
      <c r="H469" s="9">
        <f>IF($B469="","",SUMIFS(ОплатыСумма,ОплатыДокумент,$B469,ОплатыКлиент,$C469))</f>
        <v/>
      </c>
      <c r="I469" s="9">
        <f>IF($E469="","",$E469-$H469)</f>
        <v/>
      </c>
      <c r="J469" s="19">
        <f>IF(OR($I469="",$G469=""),"",IF($I469&lt;=0,"",MAX(0,ДатаОтчёта-$G469)))</f>
        <v/>
      </c>
      <c r="K469" s="8">
        <f>IF($I469="","",IF($I469&lt;=0,"",IF($G469="","без срока",IF($J469=0,"не просрочено",IF($J469&lt;=30,"0–30",IF($J469&lt;=60,"31–60",IF($J469&lt;=90,"61–90","90+")))))))</f>
        <v/>
      </c>
      <c r="L469" s="8">
        <f>IF($I469="","",IF($I469&lt;0,"переплата",IF($I469=0,"оплачен",IF($J469&gt;0,"просрочен","в срок"))))</f>
        <v/>
      </c>
    </row>
    <row r="470">
      <c r="A470" s="20" t="n"/>
      <c r="B470" s="8" t="n"/>
      <c r="C470" s="8" t="n"/>
      <c r="D470" s="8" t="n"/>
      <c r="E470" s="9" t="n"/>
      <c r="F470" s="19">
        <f>IF($C470="","",IFERROR(VLOOKUP($C470,'Клиенты'!$A$6:$C$505,3,FALSE),""))</f>
        <v/>
      </c>
      <c r="G470" s="20">
        <f>IF(OR($A470="",$F470=""),"",WORKDAY($A470+$F470-1,1,Праздники))</f>
        <v/>
      </c>
      <c r="H470" s="9">
        <f>IF($B470="","",SUMIFS(ОплатыСумма,ОплатыДокумент,$B470,ОплатыКлиент,$C470))</f>
        <v/>
      </c>
      <c r="I470" s="9">
        <f>IF($E470="","",$E470-$H470)</f>
        <v/>
      </c>
      <c r="J470" s="19">
        <f>IF(OR($I470="",$G470=""),"",IF($I470&lt;=0,"",MAX(0,ДатаОтчёта-$G470)))</f>
        <v/>
      </c>
      <c r="K470" s="8">
        <f>IF($I470="","",IF($I470&lt;=0,"",IF($G470="","без срока",IF($J470=0,"не просрочено",IF($J470&lt;=30,"0–30",IF($J470&lt;=60,"31–60",IF($J470&lt;=90,"61–90","90+")))))))</f>
        <v/>
      </c>
      <c r="L470" s="8">
        <f>IF($I470="","",IF($I470&lt;0,"переплата",IF($I470=0,"оплачен",IF($J470&gt;0,"просрочен","в срок"))))</f>
        <v/>
      </c>
    </row>
    <row r="471">
      <c r="A471" s="20" t="n"/>
      <c r="B471" s="8" t="n"/>
      <c r="C471" s="8" t="n"/>
      <c r="D471" s="8" t="n"/>
      <c r="E471" s="9" t="n"/>
      <c r="F471" s="19">
        <f>IF($C471="","",IFERROR(VLOOKUP($C471,'Клиенты'!$A$6:$C$505,3,FALSE),""))</f>
        <v/>
      </c>
      <c r="G471" s="20">
        <f>IF(OR($A471="",$F471=""),"",WORKDAY($A471+$F471-1,1,Праздники))</f>
        <v/>
      </c>
      <c r="H471" s="9">
        <f>IF($B471="","",SUMIFS(ОплатыСумма,ОплатыДокумент,$B471,ОплатыКлиент,$C471))</f>
        <v/>
      </c>
      <c r="I471" s="9">
        <f>IF($E471="","",$E471-$H471)</f>
        <v/>
      </c>
      <c r="J471" s="19">
        <f>IF(OR($I471="",$G471=""),"",IF($I471&lt;=0,"",MAX(0,ДатаОтчёта-$G471)))</f>
        <v/>
      </c>
      <c r="K471" s="8">
        <f>IF($I471="","",IF($I471&lt;=0,"",IF($G471="","без срока",IF($J471=0,"не просрочено",IF($J471&lt;=30,"0–30",IF($J471&lt;=60,"31–60",IF($J471&lt;=90,"61–90","90+")))))))</f>
        <v/>
      </c>
      <c r="L471" s="8">
        <f>IF($I471="","",IF($I471&lt;0,"переплата",IF($I471=0,"оплачен",IF($J471&gt;0,"просрочен","в срок"))))</f>
        <v/>
      </c>
    </row>
    <row r="472">
      <c r="A472" s="20" t="n"/>
      <c r="B472" s="8" t="n"/>
      <c r="C472" s="8" t="n"/>
      <c r="D472" s="8" t="n"/>
      <c r="E472" s="9" t="n"/>
      <c r="F472" s="19">
        <f>IF($C472="","",IFERROR(VLOOKUP($C472,'Клиенты'!$A$6:$C$505,3,FALSE),""))</f>
        <v/>
      </c>
      <c r="G472" s="20">
        <f>IF(OR($A472="",$F472=""),"",WORKDAY($A472+$F472-1,1,Праздники))</f>
        <v/>
      </c>
      <c r="H472" s="9">
        <f>IF($B472="","",SUMIFS(ОплатыСумма,ОплатыДокумент,$B472,ОплатыКлиент,$C472))</f>
        <v/>
      </c>
      <c r="I472" s="9">
        <f>IF($E472="","",$E472-$H472)</f>
        <v/>
      </c>
      <c r="J472" s="19">
        <f>IF(OR($I472="",$G472=""),"",IF($I472&lt;=0,"",MAX(0,ДатаОтчёта-$G472)))</f>
        <v/>
      </c>
      <c r="K472" s="8">
        <f>IF($I472="","",IF($I472&lt;=0,"",IF($G472="","без срока",IF($J472=0,"не просрочено",IF($J472&lt;=30,"0–30",IF($J472&lt;=60,"31–60",IF($J472&lt;=90,"61–90","90+")))))))</f>
        <v/>
      </c>
      <c r="L472" s="8">
        <f>IF($I472="","",IF($I472&lt;0,"переплата",IF($I472=0,"оплачен",IF($J472&gt;0,"просрочен","в срок"))))</f>
        <v/>
      </c>
    </row>
    <row r="473">
      <c r="A473" s="20" t="n"/>
      <c r="B473" s="8" t="n"/>
      <c r="C473" s="8" t="n"/>
      <c r="D473" s="8" t="n"/>
      <c r="E473" s="9" t="n"/>
      <c r="F473" s="19">
        <f>IF($C473="","",IFERROR(VLOOKUP($C473,'Клиенты'!$A$6:$C$505,3,FALSE),""))</f>
        <v/>
      </c>
      <c r="G473" s="20">
        <f>IF(OR($A473="",$F473=""),"",WORKDAY($A473+$F473-1,1,Праздники))</f>
        <v/>
      </c>
      <c r="H473" s="9">
        <f>IF($B473="","",SUMIFS(ОплатыСумма,ОплатыДокумент,$B473,ОплатыКлиент,$C473))</f>
        <v/>
      </c>
      <c r="I473" s="9">
        <f>IF($E473="","",$E473-$H473)</f>
        <v/>
      </c>
      <c r="J473" s="19">
        <f>IF(OR($I473="",$G473=""),"",IF($I473&lt;=0,"",MAX(0,ДатаОтчёта-$G473)))</f>
        <v/>
      </c>
      <c r="K473" s="8">
        <f>IF($I473="","",IF($I473&lt;=0,"",IF($G473="","без срока",IF($J473=0,"не просрочено",IF($J473&lt;=30,"0–30",IF($J473&lt;=60,"31–60",IF($J473&lt;=90,"61–90","90+")))))))</f>
        <v/>
      </c>
      <c r="L473" s="8">
        <f>IF($I473="","",IF($I473&lt;0,"переплата",IF($I473=0,"оплачен",IF($J473&gt;0,"просрочен","в срок"))))</f>
        <v/>
      </c>
    </row>
    <row r="474">
      <c r="A474" s="20" t="n"/>
      <c r="B474" s="8" t="n"/>
      <c r="C474" s="8" t="n"/>
      <c r="D474" s="8" t="n"/>
      <c r="E474" s="9" t="n"/>
      <c r="F474" s="19">
        <f>IF($C474="","",IFERROR(VLOOKUP($C474,'Клиенты'!$A$6:$C$505,3,FALSE),""))</f>
        <v/>
      </c>
      <c r="G474" s="20">
        <f>IF(OR($A474="",$F474=""),"",WORKDAY($A474+$F474-1,1,Праздники))</f>
        <v/>
      </c>
      <c r="H474" s="9">
        <f>IF($B474="","",SUMIFS(ОплатыСумма,ОплатыДокумент,$B474,ОплатыКлиент,$C474))</f>
        <v/>
      </c>
      <c r="I474" s="9">
        <f>IF($E474="","",$E474-$H474)</f>
        <v/>
      </c>
      <c r="J474" s="19">
        <f>IF(OR($I474="",$G474=""),"",IF($I474&lt;=0,"",MAX(0,ДатаОтчёта-$G474)))</f>
        <v/>
      </c>
      <c r="K474" s="8">
        <f>IF($I474="","",IF($I474&lt;=0,"",IF($G474="","без срока",IF($J474=0,"не просрочено",IF($J474&lt;=30,"0–30",IF($J474&lt;=60,"31–60",IF($J474&lt;=90,"61–90","90+")))))))</f>
        <v/>
      </c>
      <c r="L474" s="8">
        <f>IF($I474="","",IF($I474&lt;0,"переплата",IF($I474=0,"оплачен",IF($J474&gt;0,"просрочен","в срок"))))</f>
        <v/>
      </c>
    </row>
    <row r="475">
      <c r="A475" s="20" t="n"/>
      <c r="B475" s="8" t="n"/>
      <c r="C475" s="8" t="n"/>
      <c r="D475" s="8" t="n"/>
      <c r="E475" s="9" t="n"/>
      <c r="F475" s="19">
        <f>IF($C475="","",IFERROR(VLOOKUP($C475,'Клиенты'!$A$6:$C$505,3,FALSE),""))</f>
        <v/>
      </c>
      <c r="G475" s="20">
        <f>IF(OR($A475="",$F475=""),"",WORKDAY($A475+$F475-1,1,Праздники))</f>
        <v/>
      </c>
      <c r="H475" s="9">
        <f>IF($B475="","",SUMIFS(ОплатыСумма,ОплатыДокумент,$B475,ОплатыКлиент,$C475))</f>
        <v/>
      </c>
      <c r="I475" s="9">
        <f>IF($E475="","",$E475-$H475)</f>
        <v/>
      </c>
      <c r="J475" s="19">
        <f>IF(OR($I475="",$G475=""),"",IF($I475&lt;=0,"",MAX(0,ДатаОтчёта-$G475)))</f>
        <v/>
      </c>
      <c r="K475" s="8">
        <f>IF($I475="","",IF($I475&lt;=0,"",IF($G475="","без срока",IF($J475=0,"не просрочено",IF($J475&lt;=30,"0–30",IF($J475&lt;=60,"31–60",IF($J475&lt;=90,"61–90","90+")))))))</f>
        <v/>
      </c>
      <c r="L475" s="8">
        <f>IF($I475="","",IF($I475&lt;0,"переплата",IF($I475=0,"оплачен",IF($J475&gt;0,"просрочен","в срок"))))</f>
        <v/>
      </c>
    </row>
    <row r="476">
      <c r="A476" s="20" t="n"/>
      <c r="B476" s="8" t="n"/>
      <c r="C476" s="8" t="n"/>
      <c r="D476" s="8" t="n"/>
      <c r="E476" s="9" t="n"/>
      <c r="F476" s="19">
        <f>IF($C476="","",IFERROR(VLOOKUP($C476,'Клиенты'!$A$6:$C$505,3,FALSE),""))</f>
        <v/>
      </c>
      <c r="G476" s="20">
        <f>IF(OR($A476="",$F476=""),"",WORKDAY($A476+$F476-1,1,Праздники))</f>
        <v/>
      </c>
      <c r="H476" s="9">
        <f>IF($B476="","",SUMIFS(ОплатыСумма,ОплатыДокумент,$B476,ОплатыКлиент,$C476))</f>
        <v/>
      </c>
      <c r="I476" s="9">
        <f>IF($E476="","",$E476-$H476)</f>
        <v/>
      </c>
      <c r="J476" s="19">
        <f>IF(OR($I476="",$G476=""),"",IF($I476&lt;=0,"",MAX(0,ДатаОтчёта-$G476)))</f>
        <v/>
      </c>
      <c r="K476" s="8">
        <f>IF($I476="","",IF($I476&lt;=0,"",IF($G476="","без срока",IF($J476=0,"не просрочено",IF($J476&lt;=30,"0–30",IF($J476&lt;=60,"31–60",IF($J476&lt;=90,"61–90","90+")))))))</f>
        <v/>
      </c>
      <c r="L476" s="8">
        <f>IF($I476="","",IF($I476&lt;0,"переплата",IF($I476=0,"оплачен",IF($J476&gt;0,"просрочен","в срок"))))</f>
        <v/>
      </c>
    </row>
    <row r="477">
      <c r="A477" s="20" t="n"/>
      <c r="B477" s="8" t="n"/>
      <c r="C477" s="8" t="n"/>
      <c r="D477" s="8" t="n"/>
      <c r="E477" s="9" t="n"/>
      <c r="F477" s="19">
        <f>IF($C477="","",IFERROR(VLOOKUP($C477,'Клиенты'!$A$6:$C$505,3,FALSE),""))</f>
        <v/>
      </c>
      <c r="G477" s="20">
        <f>IF(OR($A477="",$F477=""),"",WORKDAY($A477+$F477-1,1,Праздники))</f>
        <v/>
      </c>
      <c r="H477" s="9">
        <f>IF($B477="","",SUMIFS(ОплатыСумма,ОплатыДокумент,$B477,ОплатыКлиент,$C477))</f>
        <v/>
      </c>
      <c r="I477" s="9">
        <f>IF($E477="","",$E477-$H477)</f>
        <v/>
      </c>
      <c r="J477" s="19">
        <f>IF(OR($I477="",$G477=""),"",IF($I477&lt;=0,"",MAX(0,ДатаОтчёта-$G477)))</f>
        <v/>
      </c>
      <c r="K477" s="8">
        <f>IF($I477="","",IF($I477&lt;=0,"",IF($G477="","без срока",IF($J477=0,"не просрочено",IF($J477&lt;=30,"0–30",IF($J477&lt;=60,"31–60",IF($J477&lt;=90,"61–90","90+")))))))</f>
        <v/>
      </c>
      <c r="L477" s="8">
        <f>IF($I477="","",IF($I477&lt;0,"переплата",IF($I477=0,"оплачен",IF($J477&gt;0,"просрочен","в срок"))))</f>
        <v/>
      </c>
    </row>
    <row r="478">
      <c r="A478" s="20" t="n"/>
      <c r="B478" s="8" t="n"/>
      <c r="C478" s="8" t="n"/>
      <c r="D478" s="8" t="n"/>
      <c r="E478" s="9" t="n"/>
      <c r="F478" s="19">
        <f>IF($C478="","",IFERROR(VLOOKUP($C478,'Клиенты'!$A$6:$C$505,3,FALSE),""))</f>
        <v/>
      </c>
      <c r="G478" s="20">
        <f>IF(OR($A478="",$F478=""),"",WORKDAY($A478+$F478-1,1,Праздники))</f>
        <v/>
      </c>
      <c r="H478" s="9">
        <f>IF($B478="","",SUMIFS(ОплатыСумма,ОплатыДокумент,$B478,ОплатыКлиент,$C478))</f>
        <v/>
      </c>
      <c r="I478" s="9">
        <f>IF($E478="","",$E478-$H478)</f>
        <v/>
      </c>
      <c r="J478" s="19">
        <f>IF(OR($I478="",$G478=""),"",IF($I478&lt;=0,"",MAX(0,ДатаОтчёта-$G478)))</f>
        <v/>
      </c>
      <c r="K478" s="8">
        <f>IF($I478="","",IF($I478&lt;=0,"",IF($G478="","без срока",IF($J478=0,"не просрочено",IF($J478&lt;=30,"0–30",IF($J478&lt;=60,"31–60",IF($J478&lt;=90,"61–90","90+")))))))</f>
        <v/>
      </c>
      <c r="L478" s="8">
        <f>IF($I478="","",IF($I478&lt;0,"переплата",IF($I478=0,"оплачен",IF($J478&gt;0,"просрочен","в срок"))))</f>
        <v/>
      </c>
    </row>
    <row r="479">
      <c r="A479" s="20" t="n"/>
      <c r="B479" s="8" t="n"/>
      <c r="C479" s="8" t="n"/>
      <c r="D479" s="8" t="n"/>
      <c r="E479" s="9" t="n"/>
      <c r="F479" s="19">
        <f>IF($C479="","",IFERROR(VLOOKUP($C479,'Клиенты'!$A$6:$C$505,3,FALSE),""))</f>
        <v/>
      </c>
      <c r="G479" s="20">
        <f>IF(OR($A479="",$F479=""),"",WORKDAY($A479+$F479-1,1,Праздники))</f>
        <v/>
      </c>
      <c r="H479" s="9">
        <f>IF($B479="","",SUMIFS(ОплатыСумма,ОплатыДокумент,$B479,ОплатыКлиент,$C479))</f>
        <v/>
      </c>
      <c r="I479" s="9">
        <f>IF($E479="","",$E479-$H479)</f>
        <v/>
      </c>
      <c r="J479" s="19">
        <f>IF(OR($I479="",$G479=""),"",IF($I479&lt;=0,"",MAX(0,ДатаОтчёта-$G479)))</f>
        <v/>
      </c>
      <c r="K479" s="8">
        <f>IF($I479="","",IF($I479&lt;=0,"",IF($G479="","без срока",IF($J479=0,"не просрочено",IF($J479&lt;=30,"0–30",IF($J479&lt;=60,"31–60",IF($J479&lt;=90,"61–90","90+")))))))</f>
        <v/>
      </c>
      <c r="L479" s="8">
        <f>IF($I479="","",IF($I479&lt;0,"переплата",IF($I479=0,"оплачен",IF($J479&gt;0,"просрочен","в срок"))))</f>
        <v/>
      </c>
    </row>
    <row r="480">
      <c r="A480" s="20" t="n"/>
      <c r="B480" s="8" t="n"/>
      <c r="C480" s="8" t="n"/>
      <c r="D480" s="8" t="n"/>
      <c r="E480" s="9" t="n"/>
      <c r="F480" s="19">
        <f>IF($C480="","",IFERROR(VLOOKUP($C480,'Клиенты'!$A$6:$C$505,3,FALSE),""))</f>
        <v/>
      </c>
      <c r="G480" s="20">
        <f>IF(OR($A480="",$F480=""),"",WORKDAY($A480+$F480-1,1,Праздники))</f>
        <v/>
      </c>
      <c r="H480" s="9">
        <f>IF($B480="","",SUMIFS(ОплатыСумма,ОплатыДокумент,$B480,ОплатыКлиент,$C480))</f>
        <v/>
      </c>
      <c r="I480" s="9">
        <f>IF($E480="","",$E480-$H480)</f>
        <v/>
      </c>
      <c r="J480" s="19">
        <f>IF(OR($I480="",$G480=""),"",IF($I480&lt;=0,"",MAX(0,ДатаОтчёта-$G480)))</f>
        <v/>
      </c>
      <c r="K480" s="8">
        <f>IF($I480="","",IF($I480&lt;=0,"",IF($G480="","без срока",IF($J480=0,"не просрочено",IF($J480&lt;=30,"0–30",IF($J480&lt;=60,"31–60",IF($J480&lt;=90,"61–90","90+")))))))</f>
        <v/>
      </c>
      <c r="L480" s="8">
        <f>IF($I480="","",IF($I480&lt;0,"переплата",IF($I480=0,"оплачен",IF($J480&gt;0,"просрочен","в срок"))))</f>
        <v/>
      </c>
    </row>
    <row r="481">
      <c r="A481" s="20" t="n"/>
      <c r="B481" s="8" t="n"/>
      <c r="C481" s="8" t="n"/>
      <c r="D481" s="8" t="n"/>
      <c r="E481" s="9" t="n"/>
      <c r="F481" s="19">
        <f>IF($C481="","",IFERROR(VLOOKUP($C481,'Клиенты'!$A$6:$C$505,3,FALSE),""))</f>
        <v/>
      </c>
      <c r="G481" s="20">
        <f>IF(OR($A481="",$F481=""),"",WORKDAY($A481+$F481-1,1,Праздники))</f>
        <v/>
      </c>
      <c r="H481" s="9">
        <f>IF($B481="","",SUMIFS(ОплатыСумма,ОплатыДокумент,$B481,ОплатыКлиент,$C481))</f>
        <v/>
      </c>
      <c r="I481" s="9">
        <f>IF($E481="","",$E481-$H481)</f>
        <v/>
      </c>
      <c r="J481" s="19">
        <f>IF(OR($I481="",$G481=""),"",IF($I481&lt;=0,"",MAX(0,ДатаОтчёта-$G481)))</f>
        <v/>
      </c>
      <c r="K481" s="8">
        <f>IF($I481="","",IF($I481&lt;=0,"",IF($G481="","без срока",IF($J481=0,"не просрочено",IF($J481&lt;=30,"0–30",IF($J481&lt;=60,"31–60",IF($J481&lt;=90,"61–90","90+")))))))</f>
        <v/>
      </c>
      <c r="L481" s="8">
        <f>IF($I481="","",IF($I481&lt;0,"переплата",IF($I481=0,"оплачен",IF($J481&gt;0,"просрочен","в срок"))))</f>
        <v/>
      </c>
    </row>
    <row r="482">
      <c r="A482" s="20" t="n"/>
      <c r="B482" s="8" t="n"/>
      <c r="C482" s="8" t="n"/>
      <c r="D482" s="8" t="n"/>
      <c r="E482" s="9" t="n"/>
      <c r="F482" s="19">
        <f>IF($C482="","",IFERROR(VLOOKUP($C482,'Клиенты'!$A$6:$C$505,3,FALSE),""))</f>
        <v/>
      </c>
      <c r="G482" s="20">
        <f>IF(OR($A482="",$F482=""),"",WORKDAY($A482+$F482-1,1,Праздники))</f>
        <v/>
      </c>
      <c r="H482" s="9">
        <f>IF($B482="","",SUMIFS(ОплатыСумма,ОплатыДокумент,$B482,ОплатыКлиент,$C482))</f>
        <v/>
      </c>
      <c r="I482" s="9">
        <f>IF($E482="","",$E482-$H482)</f>
        <v/>
      </c>
      <c r="J482" s="19">
        <f>IF(OR($I482="",$G482=""),"",IF($I482&lt;=0,"",MAX(0,ДатаОтчёта-$G482)))</f>
        <v/>
      </c>
      <c r="K482" s="8">
        <f>IF($I482="","",IF($I482&lt;=0,"",IF($G482="","без срока",IF($J482=0,"не просрочено",IF($J482&lt;=30,"0–30",IF($J482&lt;=60,"31–60",IF($J482&lt;=90,"61–90","90+")))))))</f>
        <v/>
      </c>
      <c r="L482" s="8">
        <f>IF($I482="","",IF($I482&lt;0,"переплата",IF($I482=0,"оплачен",IF($J482&gt;0,"просрочен","в срок"))))</f>
        <v/>
      </c>
    </row>
    <row r="483">
      <c r="A483" s="20" t="n"/>
      <c r="B483" s="8" t="n"/>
      <c r="C483" s="8" t="n"/>
      <c r="D483" s="8" t="n"/>
      <c r="E483" s="9" t="n"/>
      <c r="F483" s="19">
        <f>IF($C483="","",IFERROR(VLOOKUP($C483,'Клиенты'!$A$6:$C$505,3,FALSE),""))</f>
        <v/>
      </c>
      <c r="G483" s="20">
        <f>IF(OR($A483="",$F483=""),"",WORKDAY($A483+$F483-1,1,Праздники))</f>
        <v/>
      </c>
      <c r="H483" s="9">
        <f>IF($B483="","",SUMIFS(ОплатыСумма,ОплатыДокумент,$B483,ОплатыКлиент,$C483))</f>
        <v/>
      </c>
      <c r="I483" s="9">
        <f>IF($E483="","",$E483-$H483)</f>
        <v/>
      </c>
      <c r="J483" s="19">
        <f>IF(OR($I483="",$G483=""),"",IF($I483&lt;=0,"",MAX(0,ДатаОтчёта-$G483)))</f>
        <v/>
      </c>
      <c r="K483" s="8">
        <f>IF($I483="","",IF($I483&lt;=0,"",IF($G483="","без срока",IF($J483=0,"не просрочено",IF($J483&lt;=30,"0–30",IF($J483&lt;=60,"31–60",IF($J483&lt;=90,"61–90","90+")))))))</f>
        <v/>
      </c>
      <c r="L483" s="8">
        <f>IF($I483="","",IF($I483&lt;0,"переплата",IF($I483=0,"оплачен",IF($J483&gt;0,"просрочен","в срок"))))</f>
        <v/>
      </c>
    </row>
    <row r="484">
      <c r="A484" s="20" t="n"/>
      <c r="B484" s="8" t="n"/>
      <c r="C484" s="8" t="n"/>
      <c r="D484" s="8" t="n"/>
      <c r="E484" s="9" t="n"/>
      <c r="F484" s="19">
        <f>IF($C484="","",IFERROR(VLOOKUP($C484,'Клиенты'!$A$6:$C$505,3,FALSE),""))</f>
        <v/>
      </c>
      <c r="G484" s="20">
        <f>IF(OR($A484="",$F484=""),"",WORKDAY($A484+$F484-1,1,Праздники))</f>
        <v/>
      </c>
      <c r="H484" s="9">
        <f>IF($B484="","",SUMIFS(ОплатыСумма,ОплатыДокумент,$B484,ОплатыКлиент,$C484))</f>
        <v/>
      </c>
      <c r="I484" s="9">
        <f>IF($E484="","",$E484-$H484)</f>
        <v/>
      </c>
      <c r="J484" s="19">
        <f>IF(OR($I484="",$G484=""),"",IF($I484&lt;=0,"",MAX(0,ДатаОтчёта-$G484)))</f>
        <v/>
      </c>
      <c r="K484" s="8">
        <f>IF($I484="","",IF($I484&lt;=0,"",IF($G484="","без срока",IF($J484=0,"не просрочено",IF($J484&lt;=30,"0–30",IF($J484&lt;=60,"31–60",IF($J484&lt;=90,"61–90","90+")))))))</f>
        <v/>
      </c>
      <c r="L484" s="8">
        <f>IF($I484="","",IF($I484&lt;0,"переплата",IF($I484=0,"оплачен",IF($J484&gt;0,"просрочен","в срок"))))</f>
        <v/>
      </c>
    </row>
    <row r="485">
      <c r="A485" s="20" t="n"/>
      <c r="B485" s="8" t="n"/>
      <c r="C485" s="8" t="n"/>
      <c r="D485" s="8" t="n"/>
      <c r="E485" s="9" t="n"/>
      <c r="F485" s="19">
        <f>IF($C485="","",IFERROR(VLOOKUP($C485,'Клиенты'!$A$6:$C$505,3,FALSE),""))</f>
        <v/>
      </c>
      <c r="G485" s="20">
        <f>IF(OR($A485="",$F485=""),"",WORKDAY($A485+$F485-1,1,Праздники))</f>
        <v/>
      </c>
      <c r="H485" s="9">
        <f>IF($B485="","",SUMIFS(ОплатыСумма,ОплатыДокумент,$B485,ОплатыКлиент,$C485))</f>
        <v/>
      </c>
      <c r="I485" s="9">
        <f>IF($E485="","",$E485-$H485)</f>
        <v/>
      </c>
      <c r="J485" s="19">
        <f>IF(OR($I485="",$G485=""),"",IF($I485&lt;=0,"",MAX(0,ДатаОтчёта-$G485)))</f>
        <v/>
      </c>
      <c r="K485" s="8">
        <f>IF($I485="","",IF($I485&lt;=0,"",IF($G485="","без срока",IF($J485=0,"не просрочено",IF($J485&lt;=30,"0–30",IF($J485&lt;=60,"31–60",IF($J485&lt;=90,"61–90","90+")))))))</f>
        <v/>
      </c>
      <c r="L485" s="8">
        <f>IF($I485="","",IF($I485&lt;0,"переплата",IF($I485=0,"оплачен",IF($J485&gt;0,"просрочен","в срок"))))</f>
        <v/>
      </c>
    </row>
    <row r="486">
      <c r="A486" s="20" t="n"/>
      <c r="B486" s="8" t="n"/>
      <c r="C486" s="8" t="n"/>
      <c r="D486" s="8" t="n"/>
      <c r="E486" s="9" t="n"/>
      <c r="F486" s="19">
        <f>IF($C486="","",IFERROR(VLOOKUP($C486,'Клиенты'!$A$6:$C$505,3,FALSE),""))</f>
        <v/>
      </c>
      <c r="G486" s="20">
        <f>IF(OR($A486="",$F486=""),"",WORKDAY($A486+$F486-1,1,Праздники))</f>
        <v/>
      </c>
      <c r="H486" s="9">
        <f>IF($B486="","",SUMIFS(ОплатыСумма,ОплатыДокумент,$B486,ОплатыКлиент,$C486))</f>
        <v/>
      </c>
      <c r="I486" s="9">
        <f>IF($E486="","",$E486-$H486)</f>
        <v/>
      </c>
      <c r="J486" s="19">
        <f>IF(OR($I486="",$G486=""),"",IF($I486&lt;=0,"",MAX(0,ДатаОтчёта-$G486)))</f>
        <v/>
      </c>
      <c r="K486" s="8">
        <f>IF($I486="","",IF($I486&lt;=0,"",IF($G486="","без срока",IF($J486=0,"не просрочено",IF($J486&lt;=30,"0–30",IF($J486&lt;=60,"31–60",IF($J486&lt;=90,"61–90","90+")))))))</f>
        <v/>
      </c>
      <c r="L486" s="8">
        <f>IF($I486="","",IF($I486&lt;0,"переплата",IF($I486=0,"оплачен",IF($J486&gt;0,"просрочен","в срок"))))</f>
        <v/>
      </c>
    </row>
    <row r="487">
      <c r="A487" s="20" t="n"/>
      <c r="B487" s="8" t="n"/>
      <c r="C487" s="8" t="n"/>
      <c r="D487" s="8" t="n"/>
      <c r="E487" s="9" t="n"/>
      <c r="F487" s="19">
        <f>IF($C487="","",IFERROR(VLOOKUP($C487,'Клиенты'!$A$6:$C$505,3,FALSE),""))</f>
        <v/>
      </c>
      <c r="G487" s="20">
        <f>IF(OR($A487="",$F487=""),"",WORKDAY($A487+$F487-1,1,Праздники))</f>
        <v/>
      </c>
      <c r="H487" s="9">
        <f>IF($B487="","",SUMIFS(ОплатыСумма,ОплатыДокумент,$B487,ОплатыКлиент,$C487))</f>
        <v/>
      </c>
      <c r="I487" s="9">
        <f>IF($E487="","",$E487-$H487)</f>
        <v/>
      </c>
      <c r="J487" s="19">
        <f>IF(OR($I487="",$G487=""),"",IF($I487&lt;=0,"",MAX(0,ДатаОтчёта-$G487)))</f>
        <v/>
      </c>
      <c r="K487" s="8">
        <f>IF($I487="","",IF($I487&lt;=0,"",IF($G487="","без срока",IF($J487=0,"не просрочено",IF($J487&lt;=30,"0–30",IF($J487&lt;=60,"31–60",IF($J487&lt;=90,"61–90","90+")))))))</f>
        <v/>
      </c>
      <c r="L487" s="8">
        <f>IF($I487="","",IF($I487&lt;0,"переплата",IF($I487=0,"оплачен",IF($J487&gt;0,"просрочен","в срок"))))</f>
        <v/>
      </c>
    </row>
    <row r="488">
      <c r="A488" s="20" t="n"/>
      <c r="B488" s="8" t="n"/>
      <c r="C488" s="8" t="n"/>
      <c r="D488" s="8" t="n"/>
      <c r="E488" s="9" t="n"/>
      <c r="F488" s="19">
        <f>IF($C488="","",IFERROR(VLOOKUP($C488,'Клиенты'!$A$6:$C$505,3,FALSE),""))</f>
        <v/>
      </c>
      <c r="G488" s="20">
        <f>IF(OR($A488="",$F488=""),"",WORKDAY($A488+$F488-1,1,Праздники))</f>
        <v/>
      </c>
      <c r="H488" s="9">
        <f>IF($B488="","",SUMIFS(ОплатыСумма,ОплатыДокумент,$B488,ОплатыКлиент,$C488))</f>
        <v/>
      </c>
      <c r="I488" s="9">
        <f>IF($E488="","",$E488-$H488)</f>
        <v/>
      </c>
      <c r="J488" s="19">
        <f>IF(OR($I488="",$G488=""),"",IF($I488&lt;=0,"",MAX(0,ДатаОтчёта-$G488)))</f>
        <v/>
      </c>
      <c r="K488" s="8">
        <f>IF($I488="","",IF($I488&lt;=0,"",IF($G488="","без срока",IF($J488=0,"не просрочено",IF($J488&lt;=30,"0–30",IF($J488&lt;=60,"31–60",IF($J488&lt;=90,"61–90","90+")))))))</f>
        <v/>
      </c>
      <c r="L488" s="8">
        <f>IF($I488="","",IF($I488&lt;0,"переплата",IF($I488=0,"оплачен",IF($J488&gt;0,"просрочен","в срок"))))</f>
        <v/>
      </c>
    </row>
    <row r="489">
      <c r="A489" s="20" t="n"/>
      <c r="B489" s="8" t="n"/>
      <c r="C489" s="8" t="n"/>
      <c r="D489" s="8" t="n"/>
      <c r="E489" s="9" t="n"/>
      <c r="F489" s="19">
        <f>IF($C489="","",IFERROR(VLOOKUP($C489,'Клиенты'!$A$6:$C$505,3,FALSE),""))</f>
        <v/>
      </c>
      <c r="G489" s="20">
        <f>IF(OR($A489="",$F489=""),"",WORKDAY($A489+$F489-1,1,Праздники))</f>
        <v/>
      </c>
      <c r="H489" s="9">
        <f>IF($B489="","",SUMIFS(ОплатыСумма,ОплатыДокумент,$B489,ОплатыКлиент,$C489))</f>
        <v/>
      </c>
      <c r="I489" s="9">
        <f>IF($E489="","",$E489-$H489)</f>
        <v/>
      </c>
      <c r="J489" s="19">
        <f>IF(OR($I489="",$G489=""),"",IF($I489&lt;=0,"",MAX(0,ДатаОтчёта-$G489)))</f>
        <v/>
      </c>
      <c r="K489" s="8">
        <f>IF($I489="","",IF($I489&lt;=0,"",IF($G489="","без срока",IF($J489=0,"не просрочено",IF($J489&lt;=30,"0–30",IF($J489&lt;=60,"31–60",IF($J489&lt;=90,"61–90","90+")))))))</f>
        <v/>
      </c>
      <c r="L489" s="8">
        <f>IF($I489="","",IF($I489&lt;0,"переплата",IF($I489=0,"оплачен",IF($J489&gt;0,"просрочен","в срок"))))</f>
        <v/>
      </c>
    </row>
    <row r="490">
      <c r="A490" s="20" t="n"/>
      <c r="B490" s="8" t="n"/>
      <c r="C490" s="8" t="n"/>
      <c r="D490" s="8" t="n"/>
      <c r="E490" s="9" t="n"/>
      <c r="F490" s="19">
        <f>IF($C490="","",IFERROR(VLOOKUP($C490,'Клиенты'!$A$6:$C$505,3,FALSE),""))</f>
        <v/>
      </c>
      <c r="G490" s="20">
        <f>IF(OR($A490="",$F490=""),"",WORKDAY($A490+$F490-1,1,Праздники))</f>
        <v/>
      </c>
      <c r="H490" s="9">
        <f>IF($B490="","",SUMIFS(ОплатыСумма,ОплатыДокумент,$B490,ОплатыКлиент,$C490))</f>
        <v/>
      </c>
      <c r="I490" s="9">
        <f>IF($E490="","",$E490-$H490)</f>
        <v/>
      </c>
      <c r="J490" s="19">
        <f>IF(OR($I490="",$G490=""),"",IF($I490&lt;=0,"",MAX(0,ДатаОтчёта-$G490)))</f>
        <v/>
      </c>
      <c r="K490" s="8">
        <f>IF($I490="","",IF($I490&lt;=0,"",IF($G490="","без срока",IF($J490=0,"не просрочено",IF($J490&lt;=30,"0–30",IF($J490&lt;=60,"31–60",IF($J490&lt;=90,"61–90","90+")))))))</f>
        <v/>
      </c>
      <c r="L490" s="8">
        <f>IF($I490="","",IF($I490&lt;0,"переплата",IF($I490=0,"оплачен",IF($J490&gt;0,"просрочен","в срок"))))</f>
        <v/>
      </c>
    </row>
    <row r="491">
      <c r="A491" s="20" t="n"/>
      <c r="B491" s="8" t="n"/>
      <c r="C491" s="8" t="n"/>
      <c r="D491" s="8" t="n"/>
      <c r="E491" s="9" t="n"/>
      <c r="F491" s="19">
        <f>IF($C491="","",IFERROR(VLOOKUP($C491,'Клиенты'!$A$6:$C$505,3,FALSE),""))</f>
        <v/>
      </c>
      <c r="G491" s="20">
        <f>IF(OR($A491="",$F491=""),"",WORKDAY($A491+$F491-1,1,Праздники))</f>
        <v/>
      </c>
      <c r="H491" s="9">
        <f>IF($B491="","",SUMIFS(ОплатыСумма,ОплатыДокумент,$B491,ОплатыКлиент,$C491))</f>
        <v/>
      </c>
      <c r="I491" s="9">
        <f>IF($E491="","",$E491-$H491)</f>
        <v/>
      </c>
      <c r="J491" s="19">
        <f>IF(OR($I491="",$G491=""),"",IF($I491&lt;=0,"",MAX(0,ДатаОтчёта-$G491)))</f>
        <v/>
      </c>
      <c r="K491" s="8">
        <f>IF($I491="","",IF($I491&lt;=0,"",IF($G491="","без срока",IF($J491=0,"не просрочено",IF($J491&lt;=30,"0–30",IF($J491&lt;=60,"31–60",IF($J491&lt;=90,"61–90","90+")))))))</f>
        <v/>
      </c>
      <c r="L491" s="8">
        <f>IF($I491="","",IF($I491&lt;0,"переплата",IF($I491=0,"оплачен",IF($J491&gt;0,"просрочен","в срок"))))</f>
        <v/>
      </c>
    </row>
    <row r="492">
      <c r="A492" s="20" t="n"/>
      <c r="B492" s="8" t="n"/>
      <c r="C492" s="8" t="n"/>
      <c r="D492" s="8" t="n"/>
      <c r="E492" s="9" t="n"/>
      <c r="F492" s="19">
        <f>IF($C492="","",IFERROR(VLOOKUP($C492,'Клиенты'!$A$6:$C$505,3,FALSE),""))</f>
        <v/>
      </c>
      <c r="G492" s="20">
        <f>IF(OR($A492="",$F492=""),"",WORKDAY($A492+$F492-1,1,Праздники))</f>
        <v/>
      </c>
      <c r="H492" s="9">
        <f>IF($B492="","",SUMIFS(ОплатыСумма,ОплатыДокумент,$B492,ОплатыКлиент,$C492))</f>
        <v/>
      </c>
      <c r="I492" s="9">
        <f>IF($E492="","",$E492-$H492)</f>
        <v/>
      </c>
      <c r="J492" s="19">
        <f>IF(OR($I492="",$G492=""),"",IF($I492&lt;=0,"",MAX(0,ДатаОтчёта-$G492)))</f>
        <v/>
      </c>
      <c r="K492" s="8">
        <f>IF($I492="","",IF($I492&lt;=0,"",IF($G492="","без срока",IF($J492=0,"не просрочено",IF($J492&lt;=30,"0–30",IF($J492&lt;=60,"31–60",IF($J492&lt;=90,"61–90","90+")))))))</f>
        <v/>
      </c>
      <c r="L492" s="8">
        <f>IF($I492="","",IF($I492&lt;0,"переплата",IF($I492=0,"оплачен",IF($J492&gt;0,"просрочен","в срок"))))</f>
        <v/>
      </c>
    </row>
    <row r="493">
      <c r="A493" s="20" t="n"/>
      <c r="B493" s="8" t="n"/>
      <c r="C493" s="8" t="n"/>
      <c r="D493" s="8" t="n"/>
      <c r="E493" s="9" t="n"/>
      <c r="F493" s="19">
        <f>IF($C493="","",IFERROR(VLOOKUP($C493,'Клиенты'!$A$6:$C$505,3,FALSE),""))</f>
        <v/>
      </c>
      <c r="G493" s="20">
        <f>IF(OR($A493="",$F493=""),"",WORKDAY($A493+$F493-1,1,Праздники))</f>
        <v/>
      </c>
      <c r="H493" s="9">
        <f>IF($B493="","",SUMIFS(ОплатыСумма,ОплатыДокумент,$B493,ОплатыКлиент,$C493))</f>
        <v/>
      </c>
      <c r="I493" s="9">
        <f>IF($E493="","",$E493-$H493)</f>
        <v/>
      </c>
      <c r="J493" s="19">
        <f>IF(OR($I493="",$G493=""),"",IF($I493&lt;=0,"",MAX(0,ДатаОтчёта-$G493)))</f>
        <v/>
      </c>
      <c r="K493" s="8">
        <f>IF($I493="","",IF($I493&lt;=0,"",IF($G493="","без срока",IF($J493=0,"не просрочено",IF($J493&lt;=30,"0–30",IF($J493&lt;=60,"31–60",IF($J493&lt;=90,"61–90","90+")))))))</f>
        <v/>
      </c>
      <c r="L493" s="8">
        <f>IF($I493="","",IF($I493&lt;0,"переплата",IF($I493=0,"оплачен",IF($J493&gt;0,"просрочен","в срок"))))</f>
        <v/>
      </c>
    </row>
    <row r="494">
      <c r="A494" s="20" t="n"/>
      <c r="B494" s="8" t="n"/>
      <c r="C494" s="8" t="n"/>
      <c r="D494" s="8" t="n"/>
      <c r="E494" s="9" t="n"/>
      <c r="F494" s="19">
        <f>IF($C494="","",IFERROR(VLOOKUP($C494,'Клиенты'!$A$6:$C$505,3,FALSE),""))</f>
        <v/>
      </c>
      <c r="G494" s="20">
        <f>IF(OR($A494="",$F494=""),"",WORKDAY($A494+$F494-1,1,Праздники))</f>
        <v/>
      </c>
      <c r="H494" s="9">
        <f>IF($B494="","",SUMIFS(ОплатыСумма,ОплатыДокумент,$B494,ОплатыКлиент,$C494))</f>
        <v/>
      </c>
      <c r="I494" s="9">
        <f>IF($E494="","",$E494-$H494)</f>
        <v/>
      </c>
      <c r="J494" s="19">
        <f>IF(OR($I494="",$G494=""),"",IF($I494&lt;=0,"",MAX(0,ДатаОтчёта-$G494)))</f>
        <v/>
      </c>
      <c r="K494" s="8">
        <f>IF($I494="","",IF($I494&lt;=0,"",IF($G494="","без срока",IF($J494=0,"не просрочено",IF($J494&lt;=30,"0–30",IF($J494&lt;=60,"31–60",IF($J494&lt;=90,"61–90","90+")))))))</f>
        <v/>
      </c>
      <c r="L494" s="8">
        <f>IF($I494="","",IF($I494&lt;0,"переплата",IF($I494=0,"оплачен",IF($J494&gt;0,"просрочен","в срок"))))</f>
        <v/>
      </c>
    </row>
    <row r="495">
      <c r="A495" s="20" t="n"/>
      <c r="B495" s="8" t="n"/>
      <c r="C495" s="8" t="n"/>
      <c r="D495" s="8" t="n"/>
      <c r="E495" s="9" t="n"/>
      <c r="F495" s="19">
        <f>IF($C495="","",IFERROR(VLOOKUP($C495,'Клиенты'!$A$6:$C$505,3,FALSE),""))</f>
        <v/>
      </c>
      <c r="G495" s="20">
        <f>IF(OR($A495="",$F495=""),"",WORKDAY($A495+$F495-1,1,Праздники))</f>
        <v/>
      </c>
      <c r="H495" s="9">
        <f>IF($B495="","",SUMIFS(ОплатыСумма,ОплатыДокумент,$B495,ОплатыКлиент,$C495))</f>
        <v/>
      </c>
      <c r="I495" s="9">
        <f>IF($E495="","",$E495-$H495)</f>
        <v/>
      </c>
      <c r="J495" s="19">
        <f>IF(OR($I495="",$G495=""),"",IF($I495&lt;=0,"",MAX(0,ДатаОтчёта-$G495)))</f>
        <v/>
      </c>
      <c r="K495" s="8">
        <f>IF($I495="","",IF($I495&lt;=0,"",IF($G495="","без срока",IF($J495=0,"не просрочено",IF($J495&lt;=30,"0–30",IF($J495&lt;=60,"31–60",IF($J495&lt;=90,"61–90","90+")))))))</f>
        <v/>
      </c>
      <c r="L495" s="8">
        <f>IF($I495="","",IF($I495&lt;0,"переплата",IF($I495=0,"оплачен",IF($J495&gt;0,"просрочен","в срок"))))</f>
        <v/>
      </c>
    </row>
    <row r="496">
      <c r="A496" s="20" t="n"/>
      <c r="B496" s="8" t="n"/>
      <c r="C496" s="8" t="n"/>
      <c r="D496" s="8" t="n"/>
      <c r="E496" s="9" t="n"/>
      <c r="F496" s="19">
        <f>IF($C496="","",IFERROR(VLOOKUP($C496,'Клиенты'!$A$6:$C$505,3,FALSE),""))</f>
        <v/>
      </c>
      <c r="G496" s="20">
        <f>IF(OR($A496="",$F496=""),"",WORKDAY($A496+$F496-1,1,Праздники))</f>
        <v/>
      </c>
      <c r="H496" s="9">
        <f>IF($B496="","",SUMIFS(ОплатыСумма,ОплатыДокумент,$B496,ОплатыКлиент,$C496))</f>
        <v/>
      </c>
      <c r="I496" s="9">
        <f>IF($E496="","",$E496-$H496)</f>
        <v/>
      </c>
      <c r="J496" s="19">
        <f>IF(OR($I496="",$G496=""),"",IF($I496&lt;=0,"",MAX(0,ДатаОтчёта-$G496)))</f>
        <v/>
      </c>
      <c r="K496" s="8">
        <f>IF($I496="","",IF($I496&lt;=0,"",IF($G496="","без срока",IF($J496=0,"не просрочено",IF($J496&lt;=30,"0–30",IF($J496&lt;=60,"31–60",IF($J496&lt;=90,"61–90","90+")))))))</f>
        <v/>
      </c>
      <c r="L496" s="8">
        <f>IF($I496="","",IF($I496&lt;0,"переплата",IF($I496=0,"оплачен",IF($J496&gt;0,"просрочен","в срок"))))</f>
        <v/>
      </c>
    </row>
    <row r="497">
      <c r="A497" s="20" t="n"/>
      <c r="B497" s="8" t="n"/>
      <c r="C497" s="8" t="n"/>
      <c r="D497" s="8" t="n"/>
      <c r="E497" s="9" t="n"/>
      <c r="F497" s="19">
        <f>IF($C497="","",IFERROR(VLOOKUP($C497,'Клиенты'!$A$6:$C$505,3,FALSE),""))</f>
        <v/>
      </c>
      <c r="G497" s="20">
        <f>IF(OR($A497="",$F497=""),"",WORKDAY($A497+$F497-1,1,Праздники))</f>
        <v/>
      </c>
      <c r="H497" s="9">
        <f>IF($B497="","",SUMIFS(ОплатыСумма,ОплатыДокумент,$B497,ОплатыКлиент,$C497))</f>
        <v/>
      </c>
      <c r="I497" s="9">
        <f>IF($E497="","",$E497-$H497)</f>
        <v/>
      </c>
      <c r="J497" s="19">
        <f>IF(OR($I497="",$G497=""),"",IF($I497&lt;=0,"",MAX(0,ДатаОтчёта-$G497)))</f>
        <v/>
      </c>
      <c r="K497" s="8">
        <f>IF($I497="","",IF($I497&lt;=0,"",IF($G497="","без срока",IF($J497=0,"не просрочено",IF($J497&lt;=30,"0–30",IF($J497&lt;=60,"31–60",IF($J497&lt;=90,"61–90","90+")))))))</f>
        <v/>
      </c>
      <c r="L497" s="8">
        <f>IF($I497="","",IF($I497&lt;0,"переплата",IF($I497=0,"оплачен",IF($J497&gt;0,"просрочен","в срок"))))</f>
        <v/>
      </c>
    </row>
    <row r="498">
      <c r="A498" s="20" t="n"/>
      <c r="B498" s="8" t="n"/>
      <c r="C498" s="8" t="n"/>
      <c r="D498" s="8" t="n"/>
      <c r="E498" s="9" t="n"/>
      <c r="F498" s="19">
        <f>IF($C498="","",IFERROR(VLOOKUP($C498,'Клиенты'!$A$6:$C$505,3,FALSE),""))</f>
        <v/>
      </c>
      <c r="G498" s="20">
        <f>IF(OR($A498="",$F498=""),"",WORKDAY($A498+$F498-1,1,Праздники))</f>
        <v/>
      </c>
      <c r="H498" s="9">
        <f>IF($B498="","",SUMIFS(ОплатыСумма,ОплатыДокумент,$B498,ОплатыКлиент,$C498))</f>
        <v/>
      </c>
      <c r="I498" s="9">
        <f>IF($E498="","",$E498-$H498)</f>
        <v/>
      </c>
      <c r="J498" s="19">
        <f>IF(OR($I498="",$G498=""),"",IF($I498&lt;=0,"",MAX(0,ДатаОтчёта-$G498)))</f>
        <v/>
      </c>
      <c r="K498" s="8">
        <f>IF($I498="","",IF($I498&lt;=0,"",IF($G498="","без срока",IF($J498=0,"не просрочено",IF($J498&lt;=30,"0–30",IF($J498&lt;=60,"31–60",IF($J498&lt;=90,"61–90","90+")))))))</f>
        <v/>
      </c>
      <c r="L498" s="8">
        <f>IF($I498="","",IF($I498&lt;0,"переплата",IF($I498=0,"оплачен",IF($J498&gt;0,"просрочен","в срок"))))</f>
        <v/>
      </c>
    </row>
    <row r="499">
      <c r="A499" s="20" t="n"/>
      <c r="B499" s="8" t="n"/>
      <c r="C499" s="8" t="n"/>
      <c r="D499" s="8" t="n"/>
      <c r="E499" s="9" t="n"/>
      <c r="F499" s="19">
        <f>IF($C499="","",IFERROR(VLOOKUP($C499,'Клиенты'!$A$6:$C$505,3,FALSE),""))</f>
        <v/>
      </c>
      <c r="G499" s="20">
        <f>IF(OR($A499="",$F499=""),"",WORKDAY($A499+$F499-1,1,Праздники))</f>
        <v/>
      </c>
      <c r="H499" s="9">
        <f>IF($B499="","",SUMIFS(ОплатыСумма,ОплатыДокумент,$B499,ОплатыКлиент,$C499))</f>
        <v/>
      </c>
      <c r="I499" s="9">
        <f>IF($E499="","",$E499-$H499)</f>
        <v/>
      </c>
      <c r="J499" s="19">
        <f>IF(OR($I499="",$G499=""),"",IF($I499&lt;=0,"",MAX(0,ДатаОтчёта-$G499)))</f>
        <v/>
      </c>
      <c r="K499" s="8">
        <f>IF($I499="","",IF($I499&lt;=0,"",IF($G499="","без срока",IF($J499=0,"не просрочено",IF($J499&lt;=30,"0–30",IF($J499&lt;=60,"31–60",IF($J499&lt;=90,"61–90","90+")))))))</f>
        <v/>
      </c>
      <c r="L499" s="8">
        <f>IF($I499="","",IF($I499&lt;0,"переплата",IF($I499=0,"оплачен",IF($J499&gt;0,"просрочен","в срок"))))</f>
        <v/>
      </c>
    </row>
    <row r="500">
      <c r="A500" s="20" t="n"/>
      <c r="B500" s="8" t="n"/>
      <c r="C500" s="8" t="n"/>
      <c r="D500" s="8" t="n"/>
      <c r="E500" s="9" t="n"/>
      <c r="F500" s="19">
        <f>IF($C500="","",IFERROR(VLOOKUP($C500,'Клиенты'!$A$6:$C$505,3,FALSE),""))</f>
        <v/>
      </c>
      <c r="G500" s="20">
        <f>IF(OR($A500="",$F500=""),"",WORKDAY($A500+$F500-1,1,Праздники))</f>
        <v/>
      </c>
      <c r="H500" s="9">
        <f>IF($B500="","",SUMIFS(ОплатыСумма,ОплатыДокумент,$B500,ОплатыКлиент,$C500))</f>
        <v/>
      </c>
      <c r="I500" s="9">
        <f>IF($E500="","",$E500-$H500)</f>
        <v/>
      </c>
      <c r="J500" s="19">
        <f>IF(OR($I500="",$G500=""),"",IF($I500&lt;=0,"",MAX(0,ДатаОтчёта-$G500)))</f>
        <v/>
      </c>
      <c r="K500" s="8">
        <f>IF($I500="","",IF($I500&lt;=0,"",IF($G500="","без срока",IF($J500=0,"не просрочено",IF($J500&lt;=30,"0–30",IF($J500&lt;=60,"31–60",IF($J500&lt;=90,"61–90","90+")))))))</f>
        <v/>
      </c>
      <c r="L500" s="8">
        <f>IF($I500="","",IF($I500&lt;0,"переплата",IF($I500=0,"оплачен",IF($J500&gt;0,"просрочен","в срок"))))</f>
        <v/>
      </c>
    </row>
    <row r="501">
      <c r="A501" s="20" t="n"/>
      <c r="B501" s="8" t="n"/>
      <c r="C501" s="8" t="n"/>
      <c r="D501" s="8" t="n"/>
      <c r="E501" s="9" t="n"/>
      <c r="F501" s="19">
        <f>IF($C501="","",IFERROR(VLOOKUP($C501,'Клиенты'!$A$6:$C$505,3,FALSE),""))</f>
        <v/>
      </c>
      <c r="G501" s="20">
        <f>IF(OR($A501="",$F501=""),"",WORKDAY($A501+$F501-1,1,Праздники))</f>
        <v/>
      </c>
      <c r="H501" s="9">
        <f>IF($B501="","",SUMIFS(ОплатыСумма,ОплатыДокумент,$B501,ОплатыКлиент,$C501))</f>
        <v/>
      </c>
      <c r="I501" s="9">
        <f>IF($E501="","",$E501-$H501)</f>
        <v/>
      </c>
      <c r="J501" s="19">
        <f>IF(OR($I501="",$G501=""),"",IF($I501&lt;=0,"",MAX(0,ДатаОтчёта-$G501)))</f>
        <v/>
      </c>
      <c r="K501" s="8">
        <f>IF($I501="","",IF($I501&lt;=0,"",IF($G501="","без срока",IF($J501=0,"не просрочено",IF($J501&lt;=30,"0–30",IF($J501&lt;=60,"31–60",IF($J501&lt;=90,"61–90","90+")))))))</f>
        <v/>
      </c>
      <c r="L501" s="8">
        <f>IF($I501="","",IF($I501&lt;0,"переплата",IF($I501=0,"оплачен",IF($J501&gt;0,"просрочен","в срок"))))</f>
        <v/>
      </c>
    </row>
    <row r="502">
      <c r="A502" s="20" t="n"/>
      <c r="B502" s="8" t="n"/>
      <c r="C502" s="8" t="n"/>
      <c r="D502" s="8" t="n"/>
      <c r="E502" s="9" t="n"/>
      <c r="F502" s="19">
        <f>IF($C502="","",IFERROR(VLOOKUP($C502,'Клиенты'!$A$6:$C$505,3,FALSE),""))</f>
        <v/>
      </c>
      <c r="G502" s="20">
        <f>IF(OR($A502="",$F502=""),"",WORKDAY($A502+$F502-1,1,Праздники))</f>
        <v/>
      </c>
      <c r="H502" s="9">
        <f>IF($B502="","",SUMIFS(ОплатыСумма,ОплатыДокумент,$B502,ОплатыКлиент,$C502))</f>
        <v/>
      </c>
      <c r="I502" s="9">
        <f>IF($E502="","",$E502-$H502)</f>
        <v/>
      </c>
      <c r="J502" s="19">
        <f>IF(OR($I502="",$G502=""),"",IF($I502&lt;=0,"",MAX(0,ДатаОтчёта-$G502)))</f>
        <v/>
      </c>
      <c r="K502" s="8">
        <f>IF($I502="","",IF($I502&lt;=0,"",IF($G502="","без срока",IF($J502=0,"не просрочено",IF($J502&lt;=30,"0–30",IF($J502&lt;=60,"31–60",IF($J502&lt;=90,"61–90","90+")))))))</f>
        <v/>
      </c>
      <c r="L502" s="8">
        <f>IF($I502="","",IF($I502&lt;0,"переплата",IF($I502=0,"оплачен",IF($J502&gt;0,"просрочен","в срок"))))</f>
        <v/>
      </c>
    </row>
    <row r="503">
      <c r="A503" s="20" t="n"/>
      <c r="B503" s="8" t="n"/>
      <c r="C503" s="8" t="n"/>
      <c r="D503" s="8" t="n"/>
      <c r="E503" s="9" t="n"/>
      <c r="F503" s="19">
        <f>IF($C503="","",IFERROR(VLOOKUP($C503,'Клиенты'!$A$6:$C$505,3,FALSE),""))</f>
        <v/>
      </c>
      <c r="G503" s="20">
        <f>IF(OR($A503="",$F503=""),"",WORKDAY($A503+$F503-1,1,Праздники))</f>
        <v/>
      </c>
      <c r="H503" s="9">
        <f>IF($B503="","",SUMIFS(ОплатыСумма,ОплатыДокумент,$B503,ОплатыКлиент,$C503))</f>
        <v/>
      </c>
      <c r="I503" s="9">
        <f>IF($E503="","",$E503-$H503)</f>
        <v/>
      </c>
      <c r="J503" s="19">
        <f>IF(OR($I503="",$G503=""),"",IF($I503&lt;=0,"",MAX(0,ДатаОтчёта-$G503)))</f>
        <v/>
      </c>
      <c r="K503" s="8">
        <f>IF($I503="","",IF($I503&lt;=0,"",IF($G503="","без срока",IF($J503=0,"не просрочено",IF($J503&lt;=30,"0–30",IF($J503&lt;=60,"31–60",IF($J503&lt;=90,"61–90","90+")))))))</f>
        <v/>
      </c>
      <c r="L503" s="8">
        <f>IF($I503="","",IF($I503&lt;0,"переплата",IF($I503=0,"оплачен",IF($J503&gt;0,"просрочен","в срок"))))</f>
        <v/>
      </c>
    </row>
    <row r="504">
      <c r="A504" s="20" t="n"/>
      <c r="B504" s="8" t="n"/>
      <c r="C504" s="8" t="n"/>
      <c r="D504" s="8" t="n"/>
      <c r="E504" s="9" t="n"/>
      <c r="F504" s="19">
        <f>IF($C504="","",IFERROR(VLOOKUP($C504,'Клиенты'!$A$6:$C$505,3,FALSE),""))</f>
        <v/>
      </c>
      <c r="G504" s="20">
        <f>IF(OR($A504="",$F504=""),"",WORKDAY($A504+$F504-1,1,Праздники))</f>
        <v/>
      </c>
      <c r="H504" s="9">
        <f>IF($B504="","",SUMIFS(ОплатыСумма,ОплатыДокумент,$B504,ОплатыКлиент,$C504))</f>
        <v/>
      </c>
      <c r="I504" s="9">
        <f>IF($E504="","",$E504-$H504)</f>
        <v/>
      </c>
      <c r="J504" s="19">
        <f>IF(OR($I504="",$G504=""),"",IF($I504&lt;=0,"",MAX(0,ДатаОтчёта-$G504)))</f>
        <v/>
      </c>
      <c r="K504" s="8">
        <f>IF($I504="","",IF($I504&lt;=0,"",IF($G504="","без срока",IF($J504=0,"не просрочено",IF($J504&lt;=30,"0–30",IF($J504&lt;=60,"31–60",IF($J504&lt;=90,"61–90","90+")))))))</f>
        <v/>
      </c>
      <c r="L504" s="8">
        <f>IF($I504="","",IF($I504&lt;0,"переплата",IF($I504=0,"оплачен",IF($J504&gt;0,"просрочен","в срок"))))</f>
        <v/>
      </c>
    </row>
    <row r="505">
      <c r="A505" s="20" t="n"/>
      <c r="B505" s="8" t="n"/>
      <c r="C505" s="8" t="n"/>
      <c r="D505" s="8" t="n"/>
      <c r="E505" s="9" t="n"/>
      <c r="F505" s="19">
        <f>IF($C505="","",IFERROR(VLOOKUP($C505,'Клиенты'!$A$6:$C$505,3,FALSE),""))</f>
        <v/>
      </c>
      <c r="G505" s="20">
        <f>IF(OR($A505="",$F505=""),"",WORKDAY($A505+$F505-1,1,Праздники))</f>
        <v/>
      </c>
      <c r="H505" s="9">
        <f>IF($B505="","",SUMIFS(ОплатыСумма,ОплатыДокумент,$B505,ОплатыКлиент,$C505))</f>
        <v/>
      </c>
      <c r="I505" s="9">
        <f>IF($E505="","",$E505-$H505)</f>
        <v/>
      </c>
      <c r="J505" s="19">
        <f>IF(OR($I505="",$G505=""),"",IF($I505&lt;=0,"",MAX(0,ДатаОтчёта-$G505)))</f>
        <v/>
      </c>
      <c r="K505" s="8">
        <f>IF($I505="","",IF($I505&lt;=0,"",IF($G505="","без срока",IF($J505=0,"не просрочено",IF($J505&lt;=30,"0–30",IF($J505&lt;=60,"31–60",IF($J505&lt;=90,"61–90","90+")))))))</f>
        <v/>
      </c>
      <c r="L505" s="8">
        <f>IF($I505="","",IF($I505&lt;0,"переплата",IF($I505=0,"оплачен",IF($J505&gt;0,"просрочен","в срок"))))</f>
        <v/>
      </c>
    </row>
  </sheetData>
  <conditionalFormatting sqref="A6:L505">
    <cfRule type="expression" priority="1" dxfId="0">
      <formula>AND(ISNUMBER($J6),$J6&gt;90)</formula>
    </cfRule>
    <cfRule type="expression" priority="2" dxfId="1">
      <formula>AND(ISNUMBER($J6),$J6&gt;0)</formula>
    </cfRule>
  </conditionalFormatting>
  <dataValidations count="1">
    <dataValidation sqref="C6:C505" showDropDown="0" showInputMessage="0" showErrorMessage="0" allowBlank="1" type="list">
      <formula1>='Клиенты'!$A$6:$A$505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05"/>
  <sheetViews>
    <sheetView showGridLines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8" customWidth="1" min="2" max="2"/>
    <col width="24" customWidth="1" min="3" max="3"/>
    <col width="15" customWidth="1" min="4" max="4"/>
    <col width="40" customWidth="1" min="5" max="5"/>
    <col width="30" customWidth="1" min="6" max="6"/>
  </cols>
  <sheetData>
    <row r="1">
      <c r="A1" s="1" t="inlineStr">
        <is>
          <t>Оплаты покупателей</t>
        </is>
      </c>
    </row>
    <row r="2">
      <c r="A2" s="2" t="inlineStr">
        <is>
          <t>Одна оплата — одна строка. В колонке C — документ, который оплата гасит, ровно как в «Отгрузках». Пусто — оплата не разнесена.</t>
        </is>
      </c>
    </row>
    <row r="3">
      <c r="A3" s="14" t="inlineStr">
        <is>
          <t>ПРИМЕР: строки 6–9 заполнены условными данными. Очистите колонки A–E и вносите свои оплаты с 6-й строки.</t>
        </is>
      </c>
    </row>
    <row r="4">
      <c r="F4" s="2" t="inlineStr">
        <is>
          <t>считается само</t>
        </is>
      </c>
    </row>
    <row r="5" ht="30" customHeight="1">
      <c r="A5" s="7" t="inlineStr">
        <is>
          <t>Дата оплаты</t>
        </is>
      </c>
      <c r="B5" s="7" t="inlineStr">
        <is>
          <t>Контрагент</t>
        </is>
      </c>
      <c r="C5" s="7" t="inlineStr">
        <is>
          <t>Документ, который гасит</t>
        </is>
      </c>
      <c r="D5" s="7" t="inlineStr">
        <is>
          <t>Сумма, ₸</t>
        </is>
      </c>
      <c r="E5" s="7" t="inlineStr">
        <is>
          <t>Назначение платежа / примечание</t>
        </is>
      </c>
      <c r="F5" s="15" t="inlineStr">
        <is>
          <t>Проверка</t>
        </is>
      </c>
    </row>
    <row r="6">
      <c r="A6" s="16" t="n">
        <v>46188</v>
      </c>
      <c r="B6" s="17" t="inlineStr">
        <is>
          <t>ТОО «Мұнай Сервис»</t>
        </is>
      </c>
      <c r="C6" s="17" t="inlineStr">
        <is>
          <t>Накладная №188</t>
        </is>
      </c>
      <c r="D6" s="18" t="n">
        <v>450000</v>
      </c>
      <c r="E6" s="17" t="inlineStr">
        <is>
          <t>оплата по накладной №188</t>
        </is>
      </c>
      <c r="F6" s="8">
        <f>IF($D6="","",IF($C6="","не разнесена: укажите документ",IF(COUNTIFS('Отгрузки'!$B$6:$B$505,$C6,'Отгрузки'!$C$6:$C$505,$B6)=0,"нет такого документа у клиента","")))</f>
        <v/>
      </c>
    </row>
    <row r="7">
      <c r="A7" s="16" t="n">
        <v>46239</v>
      </c>
      <c r="B7" s="17" t="inlineStr">
        <is>
          <t>ТОО «Сарыарқа Құрылыс»</t>
        </is>
      </c>
      <c r="C7" s="17" t="inlineStr">
        <is>
          <t>Накладная №214</t>
        </is>
      </c>
      <c r="D7" s="18" t="n">
        <v>1000000</v>
      </c>
      <c r="E7" s="17" t="inlineStr">
        <is>
          <t>частичная оплата по накладной №214</t>
        </is>
      </c>
      <c r="F7" s="8">
        <f>IF($D7="","",IF($C7="","не разнесена: укажите документ",IF(COUNTIFS('Отгрузки'!$B$6:$B$505,$C7,'Отгрузки'!$C$6:$C$505,$B7)=0,"нет такого документа у клиента","")))</f>
        <v/>
      </c>
    </row>
    <row r="8">
      <c r="A8" s="16" t="n">
        <v>46290</v>
      </c>
      <c r="B8" s="17" t="inlineStr">
        <is>
          <t>ТОО «Балқаш Фуд»</t>
        </is>
      </c>
      <c r="C8" s="17" t="n"/>
      <c r="D8" s="18" t="n">
        <v>760000</v>
      </c>
      <c r="E8" s="17" t="inlineStr">
        <is>
          <t>«оплата по договору поставки», без номера накладной</t>
        </is>
      </c>
      <c r="F8" s="8">
        <f>IF($D8="","",IF($C8="","не разнесена: укажите документ",IF(COUNTIFS('Отгрузки'!$B$6:$B$505,$C8,'Отгрузки'!$C$6:$C$505,$B8)=0,"нет такого документа у клиента","")))</f>
        <v/>
      </c>
    </row>
    <row r="9">
      <c r="A9" s="21" t="n"/>
      <c r="D9" s="13" t="n"/>
      <c r="F9" s="8">
        <f>IF($D9="","",IF($C9="","не разнесена: укажите документ",IF(COUNTIFS('Отгрузки'!$B$6:$B$505,$C9,'Отгрузки'!$C$6:$C$505,$B9)=0,"нет такого документа у клиента","")))</f>
        <v/>
      </c>
    </row>
    <row r="10">
      <c r="A10" s="21" t="n"/>
      <c r="D10" s="13" t="n"/>
      <c r="F10" s="8">
        <f>IF($D10="","",IF($C10="","не разнесена: укажите документ",IF(COUNTIFS('Отгрузки'!$B$6:$B$505,$C10,'Отгрузки'!$C$6:$C$505,$B10)=0,"нет такого документа у клиента","")))</f>
        <v/>
      </c>
    </row>
    <row r="11">
      <c r="A11" s="21" t="n"/>
      <c r="D11" s="13" t="n"/>
      <c r="F11" s="8">
        <f>IF($D11="","",IF($C11="","не разнесена: укажите документ",IF(COUNTIFS('Отгрузки'!$B$6:$B$505,$C11,'Отгрузки'!$C$6:$C$505,$B11)=0,"нет такого документа у клиента","")))</f>
        <v/>
      </c>
    </row>
    <row r="12">
      <c r="A12" s="21" t="n"/>
      <c r="D12" s="13" t="n"/>
      <c r="F12" s="8">
        <f>IF($D12="","",IF($C12="","не разнесена: укажите документ",IF(COUNTIFS('Отгрузки'!$B$6:$B$505,$C12,'Отгрузки'!$C$6:$C$505,$B12)=0,"нет такого документа у клиента","")))</f>
        <v/>
      </c>
    </row>
    <row r="13">
      <c r="A13" s="21" t="n"/>
      <c r="D13" s="13" t="n"/>
      <c r="F13" s="8">
        <f>IF($D13="","",IF($C13="","не разнесена: укажите документ",IF(COUNTIFS('Отгрузки'!$B$6:$B$505,$C13,'Отгрузки'!$C$6:$C$505,$B13)=0,"нет такого документа у клиента","")))</f>
        <v/>
      </c>
    </row>
    <row r="14">
      <c r="A14" s="21" t="n"/>
      <c r="D14" s="13" t="n"/>
      <c r="F14" s="8">
        <f>IF($D14="","",IF($C14="","не разнесена: укажите документ",IF(COUNTIFS('Отгрузки'!$B$6:$B$505,$C14,'Отгрузки'!$C$6:$C$505,$B14)=0,"нет такого документа у клиента","")))</f>
        <v/>
      </c>
    </row>
    <row r="15">
      <c r="A15" s="21" t="n"/>
      <c r="D15" s="13" t="n"/>
      <c r="F15" s="8">
        <f>IF($D15="","",IF($C15="","не разнесена: укажите документ",IF(COUNTIFS('Отгрузки'!$B$6:$B$505,$C15,'Отгрузки'!$C$6:$C$505,$B15)=0,"нет такого документа у клиента","")))</f>
        <v/>
      </c>
    </row>
    <row r="16">
      <c r="A16" s="21" t="n"/>
      <c r="D16" s="13" t="n"/>
      <c r="F16" s="8">
        <f>IF($D16="","",IF($C16="","не разнесена: укажите документ",IF(COUNTIFS('Отгрузки'!$B$6:$B$505,$C16,'Отгрузки'!$C$6:$C$505,$B16)=0,"нет такого документа у клиента","")))</f>
        <v/>
      </c>
    </row>
    <row r="17">
      <c r="A17" s="21" t="n"/>
      <c r="D17" s="13" t="n"/>
      <c r="F17" s="8">
        <f>IF($D17="","",IF($C17="","не разнесена: укажите документ",IF(COUNTIFS('Отгрузки'!$B$6:$B$505,$C17,'Отгрузки'!$C$6:$C$505,$B17)=0,"нет такого документа у клиента","")))</f>
        <v/>
      </c>
    </row>
    <row r="18">
      <c r="A18" s="21" t="n"/>
      <c r="D18" s="13" t="n"/>
      <c r="F18" s="8">
        <f>IF($D18="","",IF($C18="","не разнесена: укажите документ",IF(COUNTIFS('Отгрузки'!$B$6:$B$505,$C18,'Отгрузки'!$C$6:$C$505,$B18)=0,"нет такого документа у клиента","")))</f>
        <v/>
      </c>
    </row>
    <row r="19">
      <c r="A19" s="21" t="n"/>
      <c r="D19" s="13" t="n"/>
      <c r="F19" s="8">
        <f>IF($D19="","",IF($C19="","не разнесена: укажите документ",IF(COUNTIFS('Отгрузки'!$B$6:$B$505,$C19,'Отгрузки'!$C$6:$C$505,$B19)=0,"нет такого документа у клиента","")))</f>
        <v/>
      </c>
    </row>
    <row r="20">
      <c r="A20" s="21" t="n"/>
      <c r="D20" s="13" t="n"/>
      <c r="F20" s="8">
        <f>IF($D20="","",IF($C20="","не разнесена: укажите документ",IF(COUNTIFS('Отгрузки'!$B$6:$B$505,$C20,'Отгрузки'!$C$6:$C$505,$B20)=0,"нет такого документа у клиента","")))</f>
        <v/>
      </c>
    </row>
    <row r="21">
      <c r="A21" s="21" t="n"/>
      <c r="D21" s="13" t="n"/>
      <c r="F21" s="8">
        <f>IF($D21="","",IF($C21="","не разнесена: укажите документ",IF(COUNTIFS('Отгрузки'!$B$6:$B$505,$C21,'Отгрузки'!$C$6:$C$505,$B21)=0,"нет такого документа у клиента","")))</f>
        <v/>
      </c>
    </row>
    <row r="22">
      <c r="A22" s="21" t="n"/>
      <c r="D22" s="13" t="n"/>
      <c r="F22" s="8">
        <f>IF($D22="","",IF($C22="","не разнесена: укажите документ",IF(COUNTIFS('Отгрузки'!$B$6:$B$505,$C22,'Отгрузки'!$C$6:$C$505,$B22)=0,"нет такого документа у клиента","")))</f>
        <v/>
      </c>
    </row>
    <row r="23">
      <c r="A23" s="21" t="n"/>
      <c r="D23" s="13" t="n"/>
      <c r="F23" s="8">
        <f>IF($D23="","",IF($C23="","не разнесена: укажите документ",IF(COUNTIFS('Отгрузки'!$B$6:$B$505,$C23,'Отгрузки'!$C$6:$C$505,$B23)=0,"нет такого документа у клиента","")))</f>
        <v/>
      </c>
    </row>
    <row r="24">
      <c r="A24" s="21" t="n"/>
      <c r="D24" s="13" t="n"/>
      <c r="F24" s="8">
        <f>IF($D24="","",IF($C24="","не разнесена: укажите документ",IF(COUNTIFS('Отгрузки'!$B$6:$B$505,$C24,'Отгрузки'!$C$6:$C$505,$B24)=0,"нет такого документа у клиента","")))</f>
        <v/>
      </c>
    </row>
    <row r="25">
      <c r="A25" s="21" t="n"/>
      <c r="D25" s="13" t="n"/>
      <c r="F25" s="8">
        <f>IF($D25="","",IF($C25="","не разнесена: укажите документ",IF(COUNTIFS('Отгрузки'!$B$6:$B$505,$C25,'Отгрузки'!$C$6:$C$505,$B25)=0,"нет такого документа у клиента","")))</f>
        <v/>
      </c>
    </row>
    <row r="26">
      <c r="A26" s="21" t="n"/>
      <c r="D26" s="13" t="n"/>
      <c r="F26" s="8">
        <f>IF($D26="","",IF($C26="","не разнесена: укажите документ",IF(COUNTIFS('Отгрузки'!$B$6:$B$505,$C26,'Отгрузки'!$C$6:$C$505,$B26)=0,"нет такого документа у клиента","")))</f>
        <v/>
      </c>
    </row>
    <row r="27">
      <c r="A27" s="21" t="n"/>
      <c r="D27" s="13" t="n"/>
      <c r="F27" s="8">
        <f>IF($D27="","",IF($C27="","не разнесена: укажите документ",IF(COUNTIFS('Отгрузки'!$B$6:$B$505,$C27,'Отгрузки'!$C$6:$C$505,$B27)=0,"нет такого документа у клиента","")))</f>
        <v/>
      </c>
    </row>
    <row r="28">
      <c r="A28" s="21" t="n"/>
      <c r="D28" s="13" t="n"/>
      <c r="F28" s="8">
        <f>IF($D28="","",IF($C28="","не разнесена: укажите документ",IF(COUNTIFS('Отгрузки'!$B$6:$B$505,$C28,'Отгрузки'!$C$6:$C$505,$B28)=0,"нет такого документа у клиента","")))</f>
        <v/>
      </c>
    </row>
    <row r="29">
      <c r="A29" s="21" t="n"/>
      <c r="D29" s="13" t="n"/>
      <c r="F29" s="8">
        <f>IF($D29="","",IF($C29="","не разнесена: укажите документ",IF(COUNTIFS('Отгрузки'!$B$6:$B$505,$C29,'Отгрузки'!$C$6:$C$505,$B29)=0,"нет такого документа у клиента","")))</f>
        <v/>
      </c>
    </row>
    <row r="30">
      <c r="A30" s="21" t="n"/>
      <c r="D30" s="13" t="n"/>
      <c r="F30" s="8">
        <f>IF($D30="","",IF($C30="","не разнесена: укажите документ",IF(COUNTIFS('Отгрузки'!$B$6:$B$505,$C30,'Отгрузки'!$C$6:$C$505,$B30)=0,"нет такого документа у клиента","")))</f>
        <v/>
      </c>
    </row>
    <row r="31">
      <c r="A31" s="21" t="n"/>
      <c r="D31" s="13" t="n"/>
      <c r="F31" s="8">
        <f>IF($D31="","",IF($C31="","не разнесена: укажите документ",IF(COUNTIFS('Отгрузки'!$B$6:$B$505,$C31,'Отгрузки'!$C$6:$C$505,$B31)=0,"нет такого документа у клиента","")))</f>
        <v/>
      </c>
    </row>
    <row r="32">
      <c r="A32" s="21" t="n"/>
      <c r="D32" s="13" t="n"/>
      <c r="F32" s="8">
        <f>IF($D32="","",IF($C32="","не разнесена: укажите документ",IF(COUNTIFS('Отгрузки'!$B$6:$B$505,$C32,'Отгрузки'!$C$6:$C$505,$B32)=0,"нет такого документа у клиента","")))</f>
        <v/>
      </c>
    </row>
    <row r="33">
      <c r="A33" s="21" t="n"/>
      <c r="D33" s="13" t="n"/>
      <c r="F33" s="8">
        <f>IF($D33="","",IF($C33="","не разнесена: укажите документ",IF(COUNTIFS('Отгрузки'!$B$6:$B$505,$C33,'Отгрузки'!$C$6:$C$505,$B33)=0,"нет такого документа у клиента","")))</f>
        <v/>
      </c>
    </row>
    <row r="34">
      <c r="A34" s="21" t="n"/>
      <c r="D34" s="13" t="n"/>
      <c r="F34" s="8">
        <f>IF($D34="","",IF($C34="","не разнесена: укажите документ",IF(COUNTIFS('Отгрузки'!$B$6:$B$505,$C34,'Отгрузки'!$C$6:$C$505,$B34)=0,"нет такого документа у клиента","")))</f>
        <v/>
      </c>
    </row>
    <row r="35">
      <c r="A35" s="21" t="n"/>
      <c r="D35" s="13" t="n"/>
      <c r="F35" s="8">
        <f>IF($D35="","",IF($C35="","не разнесена: укажите документ",IF(COUNTIFS('Отгрузки'!$B$6:$B$505,$C35,'Отгрузки'!$C$6:$C$505,$B35)=0,"нет такого документа у клиента","")))</f>
        <v/>
      </c>
    </row>
    <row r="36">
      <c r="A36" s="21" t="n"/>
      <c r="D36" s="13" t="n"/>
      <c r="F36" s="8">
        <f>IF($D36="","",IF($C36="","не разнесена: укажите документ",IF(COUNTIFS('Отгрузки'!$B$6:$B$505,$C36,'Отгрузки'!$C$6:$C$505,$B36)=0,"нет такого документа у клиента","")))</f>
        <v/>
      </c>
    </row>
    <row r="37">
      <c r="A37" s="21" t="n"/>
      <c r="D37" s="13" t="n"/>
      <c r="F37" s="8">
        <f>IF($D37="","",IF($C37="","не разнесена: укажите документ",IF(COUNTIFS('Отгрузки'!$B$6:$B$505,$C37,'Отгрузки'!$C$6:$C$505,$B37)=0,"нет такого документа у клиента","")))</f>
        <v/>
      </c>
    </row>
    <row r="38">
      <c r="A38" s="21" t="n"/>
      <c r="D38" s="13" t="n"/>
      <c r="F38" s="8">
        <f>IF($D38="","",IF($C38="","не разнесена: укажите документ",IF(COUNTIFS('Отгрузки'!$B$6:$B$505,$C38,'Отгрузки'!$C$6:$C$505,$B38)=0,"нет такого документа у клиента","")))</f>
        <v/>
      </c>
    </row>
    <row r="39">
      <c r="A39" s="21" t="n"/>
      <c r="D39" s="13" t="n"/>
      <c r="F39" s="8">
        <f>IF($D39="","",IF($C39="","не разнесена: укажите документ",IF(COUNTIFS('Отгрузки'!$B$6:$B$505,$C39,'Отгрузки'!$C$6:$C$505,$B39)=0,"нет такого документа у клиента","")))</f>
        <v/>
      </c>
    </row>
    <row r="40">
      <c r="A40" s="21" t="n"/>
      <c r="D40" s="13" t="n"/>
      <c r="F40" s="8">
        <f>IF($D40="","",IF($C40="","не разнесена: укажите документ",IF(COUNTIFS('Отгрузки'!$B$6:$B$505,$C40,'Отгрузки'!$C$6:$C$505,$B40)=0,"нет такого документа у клиента","")))</f>
        <v/>
      </c>
    </row>
    <row r="41">
      <c r="A41" s="21" t="n"/>
      <c r="D41" s="13" t="n"/>
      <c r="F41" s="8">
        <f>IF($D41="","",IF($C41="","не разнесена: укажите документ",IF(COUNTIFS('Отгрузки'!$B$6:$B$505,$C41,'Отгрузки'!$C$6:$C$505,$B41)=0,"нет такого документа у клиента","")))</f>
        <v/>
      </c>
    </row>
    <row r="42">
      <c r="A42" s="21" t="n"/>
      <c r="D42" s="13" t="n"/>
      <c r="F42" s="8">
        <f>IF($D42="","",IF($C42="","не разнесена: укажите документ",IF(COUNTIFS('Отгрузки'!$B$6:$B$505,$C42,'Отгрузки'!$C$6:$C$505,$B42)=0,"нет такого документа у клиента","")))</f>
        <v/>
      </c>
    </row>
    <row r="43">
      <c r="A43" s="21" t="n"/>
      <c r="D43" s="13" t="n"/>
      <c r="F43" s="8">
        <f>IF($D43="","",IF($C43="","не разнесена: укажите документ",IF(COUNTIFS('Отгрузки'!$B$6:$B$505,$C43,'Отгрузки'!$C$6:$C$505,$B43)=0,"нет такого документа у клиента","")))</f>
        <v/>
      </c>
    </row>
    <row r="44">
      <c r="A44" s="21" t="n"/>
      <c r="D44" s="13" t="n"/>
      <c r="F44" s="8">
        <f>IF($D44="","",IF($C44="","не разнесена: укажите документ",IF(COUNTIFS('Отгрузки'!$B$6:$B$505,$C44,'Отгрузки'!$C$6:$C$505,$B44)=0,"нет такого документа у клиента","")))</f>
        <v/>
      </c>
    </row>
    <row r="45">
      <c r="A45" s="21" t="n"/>
      <c r="D45" s="13" t="n"/>
      <c r="F45" s="8">
        <f>IF($D45="","",IF($C45="","не разнесена: укажите документ",IF(COUNTIFS('Отгрузки'!$B$6:$B$505,$C45,'Отгрузки'!$C$6:$C$505,$B45)=0,"нет такого документа у клиента","")))</f>
        <v/>
      </c>
    </row>
    <row r="46">
      <c r="A46" s="21" t="n"/>
      <c r="D46" s="13" t="n"/>
      <c r="F46" s="8">
        <f>IF($D46="","",IF($C46="","не разнесена: укажите документ",IF(COUNTIFS('Отгрузки'!$B$6:$B$505,$C46,'Отгрузки'!$C$6:$C$505,$B46)=0,"нет такого документа у клиента","")))</f>
        <v/>
      </c>
    </row>
    <row r="47">
      <c r="A47" s="21" t="n"/>
      <c r="D47" s="13" t="n"/>
      <c r="F47" s="8">
        <f>IF($D47="","",IF($C47="","не разнесена: укажите документ",IF(COUNTIFS('Отгрузки'!$B$6:$B$505,$C47,'Отгрузки'!$C$6:$C$505,$B47)=0,"нет такого документа у клиента","")))</f>
        <v/>
      </c>
    </row>
    <row r="48">
      <c r="A48" s="21" t="n"/>
      <c r="D48" s="13" t="n"/>
      <c r="F48" s="8">
        <f>IF($D48="","",IF($C48="","не разнесена: укажите документ",IF(COUNTIFS('Отгрузки'!$B$6:$B$505,$C48,'Отгрузки'!$C$6:$C$505,$B48)=0,"нет такого документа у клиента","")))</f>
        <v/>
      </c>
    </row>
    <row r="49">
      <c r="A49" s="21" t="n"/>
      <c r="D49" s="13" t="n"/>
      <c r="F49" s="8">
        <f>IF($D49="","",IF($C49="","не разнесена: укажите документ",IF(COUNTIFS('Отгрузки'!$B$6:$B$505,$C49,'Отгрузки'!$C$6:$C$505,$B49)=0,"нет такого документа у клиента","")))</f>
        <v/>
      </c>
    </row>
    <row r="50">
      <c r="A50" s="21" t="n"/>
      <c r="D50" s="13" t="n"/>
      <c r="F50" s="8">
        <f>IF($D50="","",IF($C50="","не разнесена: укажите документ",IF(COUNTIFS('Отгрузки'!$B$6:$B$505,$C50,'Отгрузки'!$C$6:$C$505,$B50)=0,"нет такого документа у клиента","")))</f>
        <v/>
      </c>
    </row>
    <row r="51">
      <c r="A51" s="21" t="n"/>
      <c r="D51" s="13" t="n"/>
      <c r="F51" s="8">
        <f>IF($D51="","",IF($C51="","не разнесена: укажите документ",IF(COUNTIFS('Отгрузки'!$B$6:$B$505,$C51,'Отгрузки'!$C$6:$C$505,$B51)=0,"нет такого документа у клиента","")))</f>
        <v/>
      </c>
    </row>
    <row r="52">
      <c r="A52" s="21" t="n"/>
      <c r="D52" s="13" t="n"/>
      <c r="F52" s="8">
        <f>IF($D52="","",IF($C52="","не разнесена: укажите документ",IF(COUNTIFS('Отгрузки'!$B$6:$B$505,$C52,'Отгрузки'!$C$6:$C$505,$B52)=0,"нет такого документа у клиента","")))</f>
        <v/>
      </c>
    </row>
    <row r="53">
      <c r="A53" s="21" t="n"/>
      <c r="D53" s="13" t="n"/>
      <c r="F53" s="8">
        <f>IF($D53="","",IF($C53="","не разнесена: укажите документ",IF(COUNTIFS('Отгрузки'!$B$6:$B$505,$C53,'Отгрузки'!$C$6:$C$505,$B53)=0,"нет такого документа у клиента","")))</f>
        <v/>
      </c>
    </row>
    <row r="54">
      <c r="A54" s="21" t="n"/>
      <c r="D54" s="13" t="n"/>
      <c r="F54" s="8">
        <f>IF($D54="","",IF($C54="","не разнесена: укажите документ",IF(COUNTIFS('Отгрузки'!$B$6:$B$505,$C54,'Отгрузки'!$C$6:$C$505,$B54)=0,"нет такого документа у клиента","")))</f>
        <v/>
      </c>
    </row>
    <row r="55">
      <c r="A55" s="21" t="n"/>
      <c r="D55" s="13" t="n"/>
      <c r="F55" s="8">
        <f>IF($D55="","",IF($C55="","не разнесена: укажите документ",IF(COUNTIFS('Отгрузки'!$B$6:$B$505,$C55,'Отгрузки'!$C$6:$C$505,$B55)=0,"нет такого документа у клиента","")))</f>
        <v/>
      </c>
    </row>
    <row r="56">
      <c r="A56" s="21" t="n"/>
      <c r="D56" s="13" t="n"/>
      <c r="F56" s="8">
        <f>IF($D56="","",IF($C56="","не разнесена: укажите документ",IF(COUNTIFS('Отгрузки'!$B$6:$B$505,$C56,'Отгрузки'!$C$6:$C$505,$B56)=0,"нет такого документа у клиента","")))</f>
        <v/>
      </c>
    </row>
    <row r="57">
      <c r="A57" s="21" t="n"/>
      <c r="D57" s="13" t="n"/>
      <c r="F57" s="8">
        <f>IF($D57="","",IF($C57="","не разнесена: укажите документ",IF(COUNTIFS('Отгрузки'!$B$6:$B$505,$C57,'Отгрузки'!$C$6:$C$505,$B57)=0,"нет такого документа у клиента","")))</f>
        <v/>
      </c>
    </row>
    <row r="58">
      <c r="A58" s="21" t="n"/>
      <c r="D58" s="13" t="n"/>
      <c r="F58" s="8">
        <f>IF($D58="","",IF($C58="","не разнесена: укажите документ",IF(COUNTIFS('Отгрузки'!$B$6:$B$505,$C58,'Отгрузки'!$C$6:$C$505,$B58)=0,"нет такого документа у клиента","")))</f>
        <v/>
      </c>
    </row>
    <row r="59">
      <c r="A59" s="21" t="n"/>
      <c r="D59" s="13" t="n"/>
      <c r="F59" s="8">
        <f>IF($D59="","",IF($C59="","не разнесена: укажите документ",IF(COUNTIFS('Отгрузки'!$B$6:$B$505,$C59,'Отгрузки'!$C$6:$C$505,$B59)=0,"нет такого документа у клиента","")))</f>
        <v/>
      </c>
    </row>
    <row r="60">
      <c r="A60" s="21" t="n"/>
      <c r="D60" s="13" t="n"/>
      <c r="F60" s="8">
        <f>IF($D60="","",IF($C60="","не разнесена: укажите документ",IF(COUNTIFS('Отгрузки'!$B$6:$B$505,$C60,'Отгрузки'!$C$6:$C$505,$B60)=0,"нет такого документа у клиента","")))</f>
        <v/>
      </c>
    </row>
    <row r="61">
      <c r="A61" s="21" t="n"/>
      <c r="D61" s="13" t="n"/>
      <c r="F61" s="8">
        <f>IF($D61="","",IF($C61="","не разнесена: укажите документ",IF(COUNTIFS('Отгрузки'!$B$6:$B$505,$C61,'Отгрузки'!$C$6:$C$505,$B61)=0,"нет такого документа у клиента","")))</f>
        <v/>
      </c>
    </row>
    <row r="62">
      <c r="A62" s="21" t="n"/>
      <c r="D62" s="13" t="n"/>
      <c r="F62" s="8">
        <f>IF($D62="","",IF($C62="","не разнесена: укажите документ",IF(COUNTIFS('Отгрузки'!$B$6:$B$505,$C62,'Отгрузки'!$C$6:$C$505,$B62)=0,"нет такого документа у клиента","")))</f>
        <v/>
      </c>
    </row>
    <row r="63">
      <c r="A63" s="21" t="n"/>
      <c r="D63" s="13" t="n"/>
      <c r="F63" s="8">
        <f>IF($D63="","",IF($C63="","не разнесена: укажите документ",IF(COUNTIFS('Отгрузки'!$B$6:$B$505,$C63,'Отгрузки'!$C$6:$C$505,$B63)=0,"нет такого документа у клиента","")))</f>
        <v/>
      </c>
    </row>
    <row r="64">
      <c r="A64" s="21" t="n"/>
      <c r="D64" s="13" t="n"/>
      <c r="F64" s="8">
        <f>IF($D64="","",IF($C64="","не разнесена: укажите документ",IF(COUNTIFS('Отгрузки'!$B$6:$B$505,$C64,'Отгрузки'!$C$6:$C$505,$B64)=0,"нет такого документа у клиента","")))</f>
        <v/>
      </c>
    </row>
    <row r="65">
      <c r="A65" s="21" t="n"/>
      <c r="D65" s="13" t="n"/>
      <c r="F65" s="8">
        <f>IF($D65="","",IF($C65="","не разнесена: укажите документ",IF(COUNTIFS('Отгрузки'!$B$6:$B$505,$C65,'Отгрузки'!$C$6:$C$505,$B65)=0,"нет такого документа у клиента","")))</f>
        <v/>
      </c>
    </row>
    <row r="66">
      <c r="A66" s="21" t="n"/>
      <c r="D66" s="13" t="n"/>
      <c r="F66" s="8">
        <f>IF($D66="","",IF($C66="","не разнесена: укажите документ",IF(COUNTIFS('Отгрузки'!$B$6:$B$505,$C66,'Отгрузки'!$C$6:$C$505,$B66)=0,"нет такого документа у клиента","")))</f>
        <v/>
      </c>
    </row>
    <row r="67">
      <c r="A67" s="21" t="n"/>
      <c r="D67" s="13" t="n"/>
      <c r="F67" s="8">
        <f>IF($D67="","",IF($C67="","не разнесена: укажите документ",IF(COUNTIFS('Отгрузки'!$B$6:$B$505,$C67,'Отгрузки'!$C$6:$C$505,$B67)=0,"нет такого документа у клиента","")))</f>
        <v/>
      </c>
    </row>
    <row r="68">
      <c r="A68" s="21" t="n"/>
      <c r="D68" s="13" t="n"/>
      <c r="F68" s="8">
        <f>IF($D68="","",IF($C68="","не разнесена: укажите документ",IF(COUNTIFS('Отгрузки'!$B$6:$B$505,$C68,'Отгрузки'!$C$6:$C$505,$B68)=0,"нет такого документа у клиента","")))</f>
        <v/>
      </c>
    </row>
    <row r="69">
      <c r="A69" s="21" t="n"/>
      <c r="D69" s="13" t="n"/>
      <c r="F69" s="8">
        <f>IF($D69="","",IF($C69="","не разнесена: укажите документ",IF(COUNTIFS('Отгрузки'!$B$6:$B$505,$C69,'Отгрузки'!$C$6:$C$505,$B69)=0,"нет такого документа у клиента","")))</f>
        <v/>
      </c>
    </row>
    <row r="70">
      <c r="A70" s="21" t="n"/>
      <c r="D70" s="13" t="n"/>
      <c r="F70" s="8">
        <f>IF($D70="","",IF($C70="","не разнесена: укажите документ",IF(COUNTIFS('Отгрузки'!$B$6:$B$505,$C70,'Отгрузки'!$C$6:$C$505,$B70)=0,"нет такого документа у клиента","")))</f>
        <v/>
      </c>
    </row>
    <row r="71">
      <c r="A71" s="21" t="n"/>
      <c r="D71" s="13" t="n"/>
      <c r="F71" s="8">
        <f>IF($D71="","",IF($C71="","не разнесена: укажите документ",IF(COUNTIFS('Отгрузки'!$B$6:$B$505,$C71,'Отгрузки'!$C$6:$C$505,$B71)=0,"нет такого документа у клиента","")))</f>
        <v/>
      </c>
    </row>
    <row r="72">
      <c r="A72" s="21" t="n"/>
      <c r="D72" s="13" t="n"/>
      <c r="F72" s="8">
        <f>IF($D72="","",IF($C72="","не разнесена: укажите документ",IF(COUNTIFS('Отгрузки'!$B$6:$B$505,$C72,'Отгрузки'!$C$6:$C$505,$B72)=0,"нет такого документа у клиента","")))</f>
        <v/>
      </c>
    </row>
    <row r="73">
      <c r="A73" s="21" t="n"/>
      <c r="D73" s="13" t="n"/>
      <c r="F73" s="8">
        <f>IF($D73="","",IF($C73="","не разнесена: укажите документ",IF(COUNTIFS('Отгрузки'!$B$6:$B$505,$C73,'Отгрузки'!$C$6:$C$505,$B73)=0,"нет такого документа у клиента","")))</f>
        <v/>
      </c>
    </row>
    <row r="74">
      <c r="A74" s="21" t="n"/>
      <c r="D74" s="13" t="n"/>
      <c r="F74" s="8">
        <f>IF($D74="","",IF($C74="","не разнесена: укажите документ",IF(COUNTIFS('Отгрузки'!$B$6:$B$505,$C74,'Отгрузки'!$C$6:$C$505,$B74)=0,"нет такого документа у клиента","")))</f>
        <v/>
      </c>
    </row>
    <row r="75">
      <c r="A75" s="21" t="n"/>
      <c r="D75" s="13" t="n"/>
      <c r="F75" s="8">
        <f>IF($D75="","",IF($C75="","не разнесена: укажите документ",IF(COUNTIFS('Отгрузки'!$B$6:$B$505,$C75,'Отгрузки'!$C$6:$C$505,$B75)=0,"нет такого документа у клиента","")))</f>
        <v/>
      </c>
    </row>
    <row r="76">
      <c r="A76" s="21" t="n"/>
      <c r="D76" s="13" t="n"/>
      <c r="F76" s="8">
        <f>IF($D76="","",IF($C76="","не разнесена: укажите документ",IF(COUNTIFS('Отгрузки'!$B$6:$B$505,$C76,'Отгрузки'!$C$6:$C$505,$B76)=0,"нет такого документа у клиента","")))</f>
        <v/>
      </c>
    </row>
    <row r="77">
      <c r="A77" s="21" t="n"/>
      <c r="D77" s="13" t="n"/>
      <c r="F77" s="8">
        <f>IF($D77="","",IF($C77="","не разнесена: укажите документ",IF(COUNTIFS('Отгрузки'!$B$6:$B$505,$C77,'Отгрузки'!$C$6:$C$505,$B77)=0,"нет такого документа у клиента","")))</f>
        <v/>
      </c>
    </row>
    <row r="78">
      <c r="A78" s="21" t="n"/>
      <c r="D78" s="13" t="n"/>
      <c r="F78" s="8">
        <f>IF($D78="","",IF($C78="","не разнесена: укажите документ",IF(COUNTIFS('Отгрузки'!$B$6:$B$505,$C78,'Отгрузки'!$C$6:$C$505,$B78)=0,"нет такого документа у клиента","")))</f>
        <v/>
      </c>
    </row>
    <row r="79">
      <c r="A79" s="21" t="n"/>
      <c r="D79" s="13" t="n"/>
      <c r="F79" s="8">
        <f>IF($D79="","",IF($C79="","не разнесена: укажите документ",IF(COUNTIFS('Отгрузки'!$B$6:$B$505,$C79,'Отгрузки'!$C$6:$C$505,$B79)=0,"нет такого документа у клиента","")))</f>
        <v/>
      </c>
    </row>
    <row r="80">
      <c r="A80" s="21" t="n"/>
      <c r="D80" s="13" t="n"/>
      <c r="F80" s="8">
        <f>IF($D80="","",IF($C80="","не разнесена: укажите документ",IF(COUNTIFS('Отгрузки'!$B$6:$B$505,$C80,'Отгрузки'!$C$6:$C$505,$B80)=0,"нет такого документа у клиента","")))</f>
        <v/>
      </c>
    </row>
    <row r="81">
      <c r="A81" s="21" t="n"/>
      <c r="D81" s="13" t="n"/>
      <c r="F81" s="8">
        <f>IF($D81="","",IF($C81="","не разнесена: укажите документ",IF(COUNTIFS('Отгрузки'!$B$6:$B$505,$C81,'Отгрузки'!$C$6:$C$505,$B81)=0,"нет такого документа у клиента","")))</f>
        <v/>
      </c>
    </row>
    <row r="82">
      <c r="A82" s="21" t="n"/>
      <c r="D82" s="13" t="n"/>
      <c r="F82" s="8">
        <f>IF($D82="","",IF($C82="","не разнесена: укажите документ",IF(COUNTIFS('Отгрузки'!$B$6:$B$505,$C82,'Отгрузки'!$C$6:$C$505,$B82)=0,"нет такого документа у клиента","")))</f>
        <v/>
      </c>
    </row>
    <row r="83">
      <c r="A83" s="21" t="n"/>
      <c r="D83" s="13" t="n"/>
      <c r="F83" s="8">
        <f>IF($D83="","",IF($C83="","не разнесена: укажите документ",IF(COUNTIFS('Отгрузки'!$B$6:$B$505,$C83,'Отгрузки'!$C$6:$C$505,$B83)=0,"нет такого документа у клиента","")))</f>
        <v/>
      </c>
    </row>
    <row r="84">
      <c r="A84" s="21" t="n"/>
      <c r="D84" s="13" t="n"/>
      <c r="F84" s="8">
        <f>IF($D84="","",IF($C84="","не разнесена: укажите документ",IF(COUNTIFS('Отгрузки'!$B$6:$B$505,$C84,'Отгрузки'!$C$6:$C$505,$B84)=0,"нет такого документа у клиента","")))</f>
        <v/>
      </c>
    </row>
    <row r="85">
      <c r="A85" s="21" t="n"/>
      <c r="D85" s="13" t="n"/>
      <c r="F85" s="8">
        <f>IF($D85="","",IF($C85="","не разнесена: укажите документ",IF(COUNTIFS('Отгрузки'!$B$6:$B$505,$C85,'Отгрузки'!$C$6:$C$505,$B85)=0,"нет такого документа у клиента","")))</f>
        <v/>
      </c>
    </row>
    <row r="86">
      <c r="A86" s="21" t="n"/>
      <c r="D86" s="13" t="n"/>
      <c r="F86" s="8">
        <f>IF($D86="","",IF($C86="","не разнесена: укажите документ",IF(COUNTIFS('Отгрузки'!$B$6:$B$505,$C86,'Отгрузки'!$C$6:$C$505,$B86)=0,"нет такого документа у клиента","")))</f>
        <v/>
      </c>
    </row>
    <row r="87">
      <c r="A87" s="21" t="n"/>
      <c r="D87" s="13" t="n"/>
      <c r="F87" s="8">
        <f>IF($D87="","",IF($C87="","не разнесена: укажите документ",IF(COUNTIFS('Отгрузки'!$B$6:$B$505,$C87,'Отгрузки'!$C$6:$C$505,$B87)=0,"нет такого документа у клиента","")))</f>
        <v/>
      </c>
    </row>
    <row r="88">
      <c r="A88" s="21" t="n"/>
      <c r="D88" s="13" t="n"/>
      <c r="F88" s="8">
        <f>IF($D88="","",IF($C88="","не разнесена: укажите документ",IF(COUNTIFS('Отгрузки'!$B$6:$B$505,$C88,'Отгрузки'!$C$6:$C$505,$B88)=0,"нет такого документа у клиента","")))</f>
        <v/>
      </c>
    </row>
    <row r="89">
      <c r="A89" s="21" t="n"/>
      <c r="D89" s="13" t="n"/>
      <c r="F89" s="8">
        <f>IF($D89="","",IF($C89="","не разнесена: укажите документ",IF(COUNTIFS('Отгрузки'!$B$6:$B$505,$C89,'Отгрузки'!$C$6:$C$505,$B89)=0,"нет такого документа у клиента","")))</f>
        <v/>
      </c>
    </row>
    <row r="90">
      <c r="A90" s="21" t="n"/>
      <c r="D90" s="13" t="n"/>
      <c r="F90" s="8">
        <f>IF($D90="","",IF($C90="","не разнесена: укажите документ",IF(COUNTIFS('Отгрузки'!$B$6:$B$505,$C90,'Отгрузки'!$C$6:$C$505,$B90)=0,"нет такого документа у клиента","")))</f>
        <v/>
      </c>
    </row>
    <row r="91">
      <c r="A91" s="21" t="n"/>
      <c r="D91" s="13" t="n"/>
      <c r="F91" s="8">
        <f>IF($D91="","",IF($C91="","не разнесена: укажите документ",IF(COUNTIFS('Отгрузки'!$B$6:$B$505,$C91,'Отгрузки'!$C$6:$C$505,$B91)=0,"нет такого документа у клиента","")))</f>
        <v/>
      </c>
    </row>
    <row r="92">
      <c r="A92" s="21" t="n"/>
      <c r="D92" s="13" t="n"/>
      <c r="F92" s="8">
        <f>IF($D92="","",IF($C92="","не разнесена: укажите документ",IF(COUNTIFS('Отгрузки'!$B$6:$B$505,$C92,'Отгрузки'!$C$6:$C$505,$B92)=0,"нет такого документа у клиента","")))</f>
        <v/>
      </c>
    </row>
    <row r="93">
      <c r="A93" s="21" t="n"/>
      <c r="D93" s="13" t="n"/>
      <c r="F93" s="8">
        <f>IF($D93="","",IF($C93="","не разнесена: укажите документ",IF(COUNTIFS('Отгрузки'!$B$6:$B$505,$C93,'Отгрузки'!$C$6:$C$505,$B93)=0,"нет такого документа у клиента","")))</f>
        <v/>
      </c>
    </row>
    <row r="94">
      <c r="A94" s="21" t="n"/>
      <c r="D94" s="13" t="n"/>
      <c r="F94" s="8">
        <f>IF($D94="","",IF($C94="","не разнесена: укажите документ",IF(COUNTIFS('Отгрузки'!$B$6:$B$505,$C94,'Отгрузки'!$C$6:$C$505,$B94)=0,"нет такого документа у клиента","")))</f>
        <v/>
      </c>
    </row>
    <row r="95">
      <c r="A95" s="21" t="n"/>
      <c r="D95" s="13" t="n"/>
      <c r="F95" s="8">
        <f>IF($D95="","",IF($C95="","не разнесена: укажите документ",IF(COUNTIFS('Отгрузки'!$B$6:$B$505,$C95,'Отгрузки'!$C$6:$C$505,$B95)=0,"нет такого документа у клиента","")))</f>
        <v/>
      </c>
    </row>
    <row r="96">
      <c r="A96" s="21" t="n"/>
      <c r="D96" s="13" t="n"/>
      <c r="F96" s="8">
        <f>IF($D96="","",IF($C96="","не разнесена: укажите документ",IF(COUNTIFS('Отгрузки'!$B$6:$B$505,$C96,'Отгрузки'!$C$6:$C$505,$B96)=0,"нет такого документа у клиента","")))</f>
        <v/>
      </c>
    </row>
    <row r="97">
      <c r="A97" s="21" t="n"/>
      <c r="D97" s="13" t="n"/>
      <c r="F97" s="8">
        <f>IF($D97="","",IF($C97="","не разнесена: укажите документ",IF(COUNTIFS('Отгрузки'!$B$6:$B$505,$C97,'Отгрузки'!$C$6:$C$505,$B97)=0,"нет такого документа у клиента","")))</f>
        <v/>
      </c>
    </row>
    <row r="98">
      <c r="A98" s="21" t="n"/>
      <c r="D98" s="13" t="n"/>
      <c r="F98" s="8">
        <f>IF($D98="","",IF($C98="","не разнесена: укажите документ",IF(COUNTIFS('Отгрузки'!$B$6:$B$505,$C98,'Отгрузки'!$C$6:$C$505,$B98)=0,"нет такого документа у клиента","")))</f>
        <v/>
      </c>
    </row>
    <row r="99">
      <c r="A99" s="21" t="n"/>
      <c r="D99" s="13" t="n"/>
      <c r="F99" s="8">
        <f>IF($D99="","",IF($C99="","не разнесена: укажите документ",IF(COUNTIFS('Отгрузки'!$B$6:$B$505,$C99,'Отгрузки'!$C$6:$C$505,$B99)=0,"нет такого документа у клиента","")))</f>
        <v/>
      </c>
    </row>
    <row r="100">
      <c r="A100" s="21" t="n"/>
      <c r="D100" s="13" t="n"/>
      <c r="F100" s="8">
        <f>IF($D100="","",IF($C100="","не разнесена: укажите документ",IF(COUNTIFS('Отгрузки'!$B$6:$B$505,$C100,'Отгрузки'!$C$6:$C$505,$B100)=0,"нет такого документа у клиента","")))</f>
        <v/>
      </c>
    </row>
    <row r="101">
      <c r="A101" s="21" t="n"/>
      <c r="D101" s="13" t="n"/>
      <c r="F101" s="8">
        <f>IF($D101="","",IF($C101="","не разнесена: укажите документ",IF(COUNTIFS('Отгрузки'!$B$6:$B$505,$C101,'Отгрузки'!$C$6:$C$505,$B101)=0,"нет такого документа у клиента","")))</f>
        <v/>
      </c>
    </row>
    <row r="102">
      <c r="A102" s="21" t="n"/>
      <c r="D102" s="13" t="n"/>
      <c r="F102" s="8">
        <f>IF($D102="","",IF($C102="","не разнесена: укажите документ",IF(COUNTIFS('Отгрузки'!$B$6:$B$505,$C102,'Отгрузки'!$C$6:$C$505,$B102)=0,"нет такого документа у клиента","")))</f>
        <v/>
      </c>
    </row>
    <row r="103">
      <c r="A103" s="21" t="n"/>
      <c r="D103" s="13" t="n"/>
      <c r="F103" s="8">
        <f>IF($D103="","",IF($C103="","не разнесена: укажите документ",IF(COUNTIFS('Отгрузки'!$B$6:$B$505,$C103,'Отгрузки'!$C$6:$C$505,$B103)=0,"нет такого документа у клиента","")))</f>
        <v/>
      </c>
    </row>
    <row r="104">
      <c r="A104" s="21" t="n"/>
      <c r="D104" s="13" t="n"/>
      <c r="F104" s="8">
        <f>IF($D104="","",IF($C104="","не разнесена: укажите документ",IF(COUNTIFS('Отгрузки'!$B$6:$B$505,$C104,'Отгрузки'!$C$6:$C$505,$B104)=0,"нет такого документа у клиента","")))</f>
        <v/>
      </c>
    </row>
    <row r="105">
      <c r="A105" s="21" t="n"/>
      <c r="D105" s="13" t="n"/>
      <c r="F105" s="8">
        <f>IF($D105="","",IF($C105="","не разнесена: укажите документ",IF(COUNTIFS('Отгрузки'!$B$6:$B$505,$C105,'Отгрузки'!$C$6:$C$505,$B105)=0,"нет такого документа у клиента","")))</f>
        <v/>
      </c>
    </row>
    <row r="106">
      <c r="A106" s="21" t="n"/>
      <c r="D106" s="13" t="n"/>
      <c r="F106" s="8">
        <f>IF($D106="","",IF($C106="","не разнесена: укажите документ",IF(COUNTIFS('Отгрузки'!$B$6:$B$505,$C106,'Отгрузки'!$C$6:$C$505,$B106)=0,"нет такого документа у клиента","")))</f>
        <v/>
      </c>
    </row>
    <row r="107">
      <c r="A107" s="21" t="n"/>
      <c r="D107" s="13" t="n"/>
      <c r="F107" s="8">
        <f>IF($D107="","",IF($C107="","не разнесена: укажите документ",IF(COUNTIFS('Отгрузки'!$B$6:$B$505,$C107,'Отгрузки'!$C$6:$C$505,$B107)=0,"нет такого документа у клиента","")))</f>
        <v/>
      </c>
    </row>
    <row r="108">
      <c r="A108" s="21" t="n"/>
      <c r="D108" s="13" t="n"/>
      <c r="F108" s="8">
        <f>IF($D108="","",IF($C108="","не разнесена: укажите документ",IF(COUNTIFS('Отгрузки'!$B$6:$B$505,$C108,'Отгрузки'!$C$6:$C$505,$B108)=0,"нет такого документа у клиента","")))</f>
        <v/>
      </c>
    </row>
    <row r="109">
      <c r="A109" s="21" t="n"/>
      <c r="D109" s="13" t="n"/>
      <c r="F109" s="8">
        <f>IF($D109="","",IF($C109="","не разнесена: укажите документ",IF(COUNTIFS('Отгрузки'!$B$6:$B$505,$C109,'Отгрузки'!$C$6:$C$505,$B109)=0,"нет такого документа у клиента","")))</f>
        <v/>
      </c>
    </row>
    <row r="110">
      <c r="A110" s="21" t="n"/>
      <c r="D110" s="13" t="n"/>
      <c r="F110" s="8">
        <f>IF($D110="","",IF($C110="","не разнесена: укажите документ",IF(COUNTIFS('Отгрузки'!$B$6:$B$505,$C110,'Отгрузки'!$C$6:$C$505,$B110)=0,"нет такого документа у клиента","")))</f>
        <v/>
      </c>
    </row>
    <row r="111">
      <c r="A111" s="21" t="n"/>
      <c r="D111" s="13" t="n"/>
      <c r="F111" s="8">
        <f>IF($D111="","",IF($C111="","не разнесена: укажите документ",IF(COUNTIFS('Отгрузки'!$B$6:$B$505,$C111,'Отгрузки'!$C$6:$C$505,$B111)=0,"нет такого документа у клиента","")))</f>
        <v/>
      </c>
    </row>
    <row r="112">
      <c r="A112" s="21" t="n"/>
      <c r="D112" s="13" t="n"/>
      <c r="F112" s="8">
        <f>IF($D112="","",IF($C112="","не разнесена: укажите документ",IF(COUNTIFS('Отгрузки'!$B$6:$B$505,$C112,'Отгрузки'!$C$6:$C$505,$B112)=0,"нет такого документа у клиента","")))</f>
        <v/>
      </c>
    </row>
    <row r="113">
      <c r="A113" s="21" t="n"/>
      <c r="D113" s="13" t="n"/>
      <c r="F113" s="8">
        <f>IF($D113="","",IF($C113="","не разнесена: укажите документ",IF(COUNTIFS('Отгрузки'!$B$6:$B$505,$C113,'Отгрузки'!$C$6:$C$505,$B113)=0,"нет такого документа у клиента","")))</f>
        <v/>
      </c>
    </row>
    <row r="114">
      <c r="A114" s="21" t="n"/>
      <c r="D114" s="13" t="n"/>
      <c r="F114" s="8">
        <f>IF($D114="","",IF($C114="","не разнесена: укажите документ",IF(COUNTIFS('Отгрузки'!$B$6:$B$505,$C114,'Отгрузки'!$C$6:$C$505,$B114)=0,"нет такого документа у клиента","")))</f>
        <v/>
      </c>
    </row>
    <row r="115">
      <c r="A115" s="21" t="n"/>
      <c r="D115" s="13" t="n"/>
      <c r="F115" s="8">
        <f>IF($D115="","",IF($C115="","не разнесена: укажите документ",IF(COUNTIFS('Отгрузки'!$B$6:$B$505,$C115,'Отгрузки'!$C$6:$C$505,$B115)=0,"нет такого документа у клиента","")))</f>
        <v/>
      </c>
    </row>
    <row r="116">
      <c r="A116" s="21" t="n"/>
      <c r="D116" s="13" t="n"/>
      <c r="F116" s="8">
        <f>IF($D116="","",IF($C116="","не разнесена: укажите документ",IF(COUNTIFS('Отгрузки'!$B$6:$B$505,$C116,'Отгрузки'!$C$6:$C$505,$B116)=0,"нет такого документа у клиента","")))</f>
        <v/>
      </c>
    </row>
    <row r="117">
      <c r="A117" s="21" t="n"/>
      <c r="D117" s="13" t="n"/>
      <c r="F117" s="8">
        <f>IF($D117="","",IF($C117="","не разнесена: укажите документ",IF(COUNTIFS('Отгрузки'!$B$6:$B$505,$C117,'Отгрузки'!$C$6:$C$505,$B117)=0,"нет такого документа у клиента","")))</f>
        <v/>
      </c>
    </row>
    <row r="118">
      <c r="A118" s="21" t="n"/>
      <c r="D118" s="13" t="n"/>
      <c r="F118" s="8">
        <f>IF($D118="","",IF($C118="","не разнесена: укажите документ",IF(COUNTIFS('Отгрузки'!$B$6:$B$505,$C118,'Отгрузки'!$C$6:$C$505,$B118)=0,"нет такого документа у клиента","")))</f>
        <v/>
      </c>
    </row>
    <row r="119">
      <c r="A119" s="21" t="n"/>
      <c r="D119" s="13" t="n"/>
      <c r="F119" s="8">
        <f>IF($D119="","",IF($C119="","не разнесена: укажите документ",IF(COUNTIFS('Отгрузки'!$B$6:$B$505,$C119,'Отгрузки'!$C$6:$C$505,$B119)=0,"нет такого документа у клиента","")))</f>
        <v/>
      </c>
    </row>
    <row r="120">
      <c r="A120" s="21" t="n"/>
      <c r="D120" s="13" t="n"/>
      <c r="F120" s="8">
        <f>IF($D120="","",IF($C120="","не разнесена: укажите документ",IF(COUNTIFS('Отгрузки'!$B$6:$B$505,$C120,'Отгрузки'!$C$6:$C$505,$B120)=0,"нет такого документа у клиента","")))</f>
        <v/>
      </c>
    </row>
    <row r="121">
      <c r="A121" s="21" t="n"/>
      <c r="D121" s="13" t="n"/>
      <c r="F121" s="8">
        <f>IF($D121="","",IF($C121="","не разнесена: укажите документ",IF(COUNTIFS('Отгрузки'!$B$6:$B$505,$C121,'Отгрузки'!$C$6:$C$505,$B121)=0,"нет такого документа у клиента","")))</f>
        <v/>
      </c>
    </row>
    <row r="122">
      <c r="A122" s="21" t="n"/>
      <c r="D122" s="13" t="n"/>
      <c r="F122" s="8">
        <f>IF($D122="","",IF($C122="","не разнесена: укажите документ",IF(COUNTIFS('Отгрузки'!$B$6:$B$505,$C122,'Отгрузки'!$C$6:$C$505,$B122)=0,"нет такого документа у клиента","")))</f>
        <v/>
      </c>
    </row>
    <row r="123">
      <c r="A123" s="21" t="n"/>
      <c r="D123" s="13" t="n"/>
      <c r="F123" s="8">
        <f>IF($D123="","",IF($C123="","не разнесена: укажите документ",IF(COUNTIFS('Отгрузки'!$B$6:$B$505,$C123,'Отгрузки'!$C$6:$C$505,$B123)=0,"нет такого документа у клиента","")))</f>
        <v/>
      </c>
    </row>
    <row r="124">
      <c r="A124" s="21" t="n"/>
      <c r="D124" s="13" t="n"/>
      <c r="F124" s="8">
        <f>IF($D124="","",IF($C124="","не разнесена: укажите документ",IF(COUNTIFS('Отгрузки'!$B$6:$B$505,$C124,'Отгрузки'!$C$6:$C$505,$B124)=0,"нет такого документа у клиента","")))</f>
        <v/>
      </c>
    </row>
    <row r="125">
      <c r="A125" s="21" t="n"/>
      <c r="D125" s="13" t="n"/>
      <c r="F125" s="8">
        <f>IF($D125="","",IF($C125="","не разнесена: укажите документ",IF(COUNTIFS('Отгрузки'!$B$6:$B$505,$C125,'Отгрузки'!$C$6:$C$505,$B125)=0,"нет такого документа у клиента","")))</f>
        <v/>
      </c>
    </row>
    <row r="126">
      <c r="A126" s="21" t="n"/>
      <c r="D126" s="13" t="n"/>
      <c r="F126" s="8">
        <f>IF($D126="","",IF($C126="","не разнесена: укажите документ",IF(COUNTIFS('Отгрузки'!$B$6:$B$505,$C126,'Отгрузки'!$C$6:$C$505,$B126)=0,"нет такого документа у клиента","")))</f>
        <v/>
      </c>
    </row>
    <row r="127">
      <c r="A127" s="21" t="n"/>
      <c r="D127" s="13" t="n"/>
      <c r="F127" s="8">
        <f>IF($D127="","",IF($C127="","не разнесена: укажите документ",IF(COUNTIFS('Отгрузки'!$B$6:$B$505,$C127,'Отгрузки'!$C$6:$C$505,$B127)=0,"нет такого документа у клиента","")))</f>
        <v/>
      </c>
    </row>
    <row r="128">
      <c r="A128" s="21" t="n"/>
      <c r="D128" s="13" t="n"/>
      <c r="F128" s="8">
        <f>IF($D128="","",IF($C128="","не разнесена: укажите документ",IF(COUNTIFS('Отгрузки'!$B$6:$B$505,$C128,'Отгрузки'!$C$6:$C$505,$B128)=0,"нет такого документа у клиента","")))</f>
        <v/>
      </c>
    </row>
    <row r="129">
      <c r="A129" s="21" t="n"/>
      <c r="D129" s="13" t="n"/>
      <c r="F129" s="8">
        <f>IF($D129="","",IF($C129="","не разнесена: укажите документ",IF(COUNTIFS('Отгрузки'!$B$6:$B$505,$C129,'Отгрузки'!$C$6:$C$505,$B129)=0,"нет такого документа у клиента","")))</f>
        <v/>
      </c>
    </row>
    <row r="130">
      <c r="A130" s="21" t="n"/>
      <c r="D130" s="13" t="n"/>
      <c r="F130" s="8">
        <f>IF($D130="","",IF($C130="","не разнесена: укажите документ",IF(COUNTIFS('Отгрузки'!$B$6:$B$505,$C130,'Отгрузки'!$C$6:$C$505,$B130)=0,"нет такого документа у клиента","")))</f>
        <v/>
      </c>
    </row>
    <row r="131">
      <c r="A131" s="21" t="n"/>
      <c r="D131" s="13" t="n"/>
      <c r="F131" s="8">
        <f>IF($D131="","",IF($C131="","не разнесена: укажите документ",IF(COUNTIFS('Отгрузки'!$B$6:$B$505,$C131,'Отгрузки'!$C$6:$C$505,$B131)=0,"нет такого документа у клиента","")))</f>
        <v/>
      </c>
    </row>
    <row r="132">
      <c r="A132" s="21" t="n"/>
      <c r="D132" s="13" t="n"/>
      <c r="F132" s="8">
        <f>IF($D132="","",IF($C132="","не разнесена: укажите документ",IF(COUNTIFS('Отгрузки'!$B$6:$B$505,$C132,'Отгрузки'!$C$6:$C$505,$B132)=0,"нет такого документа у клиента","")))</f>
        <v/>
      </c>
    </row>
    <row r="133">
      <c r="A133" s="21" t="n"/>
      <c r="D133" s="13" t="n"/>
      <c r="F133" s="8">
        <f>IF($D133="","",IF($C133="","не разнесена: укажите документ",IF(COUNTIFS('Отгрузки'!$B$6:$B$505,$C133,'Отгрузки'!$C$6:$C$505,$B133)=0,"нет такого документа у клиента","")))</f>
        <v/>
      </c>
    </row>
    <row r="134">
      <c r="A134" s="21" t="n"/>
      <c r="D134" s="13" t="n"/>
      <c r="F134" s="8">
        <f>IF($D134="","",IF($C134="","не разнесена: укажите документ",IF(COUNTIFS('Отгрузки'!$B$6:$B$505,$C134,'Отгрузки'!$C$6:$C$505,$B134)=0,"нет такого документа у клиента","")))</f>
        <v/>
      </c>
    </row>
    <row r="135">
      <c r="A135" s="21" t="n"/>
      <c r="D135" s="13" t="n"/>
      <c r="F135" s="8">
        <f>IF($D135="","",IF($C135="","не разнесена: укажите документ",IF(COUNTIFS('Отгрузки'!$B$6:$B$505,$C135,'Отгрузки'!$C$6:$C$505,$B135)=0,"нет такого документа у клиента","")))</f>
        <v/>
      </c>
    </row>
    <row r="136">
      <c r="A136" s="21" t="n"/>
      <c r="D136" s="13" t="n"/>
      <c r="F136" s="8">
        <f>IF($D136="","",IF($C136="","не разнесена: укажите документ",IF(COUNTIFS('Отгрузки'!$B$6:$B$505,$C136,'Отгрузки'!$C$6:$C$505,$B136)=0,"нет такого документа у клиента","")))</f>
        <v/>
      </c>
    </row>
    <row r="137">
      <c r="A137" s="21" t="n"/>
      <c r="D137" s="13" t="n"/>
      <c r="F137" s="8">
        <f>IF($D137="","",IF($C137="","не разнесена: укажите документ",IF(COUNTIFS('Отгрузки'!$B$6:$B$505,$C137,'Отгрузки'!$C$6:$C$505,$B137)=0,"нет такого документа у клиента","")))</f>
        <v/>
      </c>
    </row>
    <row r="138">
      <c r="A138" s="21" t="n"/>
      <c r="D138" s="13" t="n"/>
      <c r="F138" s="8">
        <f>IF($D138="","",IF($C138="","не разнесена: укажите документ",IF(COUNTIFS('Отгрузки'!$B$6:$B$505,$C138,'Отгрузки'!$C$6:$C$505,$B138)=0,"нет такого документа у клиента","")))</f>
        <v/>
      </c>
    </row>
    <row r="139">
      <c r="A139" s="21" t="n"/>
      <c r="D139" s="13" t="n"/>
      <c r="F139" s="8">
        <f>IF($D139="","",IF($C139="","не разнесена: укажите документ",IF(COUNTIFS('Отгрузки'!$B$6:$B$505,$C139,'Отгрузки'!$C$6:$C$505,$B139)=0,"нет такого документа у клиента","")))</f>
        <v/>
      </c>
    </row>
    <row r="140">
      <c r="A140" s="21" t="n"/>
      <c r="D140" s="13" t="n"/>
      <c r="F140" s="8">
        <f>IF($D140="","",IF($C140="","не разнесена: укажите документ",IF(COUNTIFS('Отгрузки'!$B$6:$B$505,$C140,'Отгрузки'!$C$6:$C$505,$B140)=0,"нет такого документа у клиента","")))</f>
        <v/>
      </c>
    </row>
    <row r="141">
      <c r="A141" s="21" t="n"/>
      <c r="D141" s="13" t="n"/>
      <c r="F141" s="8">
        <f>IF($D141="","",IF($C141="","не разнесена: укажите документ",IF(COUNTIFS('Отгрузки'!$B$6:$B$505,$C141,'Отгрузки'!$C$6:$C$505,$B141)=0,"нет такого документа у клиента","")))</f>
        <v/>
      </c>
    </row>
    <row r="142">
      <c r="A142" s="21" t="n"/>
      <c r="D142" s="13" t="n"/>
      <c r="F142" s="8">
        <f>IF($D142="","",IF($C142="","не разнесена: укажите документ",IF(COUNTIFS('Отгрузки'!$B$6:$B$505,$C142,'Отгрузки'!$C$6:$C$505,$B142)=0,"нет такого документа у клиента","")))</f>
        <v/>
      </c>
    </row>
    <row r="143">
      <c r="A143" s="21" t="n"/>
      <c r="D143" s="13" t="n"/>
      <c r="F143" s="8">
        <f>IF($D143="","",IF($C143="","не разнесена: укажите документ",IF(COUNTIFS('Отгрузки'!$B$6:$B$505,$C143,'Отгрузки'!$C$6:$C$505,$B143)=0,"нет такого документа у клиента","")))</f>
        <v/>
      </c>
    </row>
    <row r="144">
      <c r="A144" s="21" t="n"/>
      <c r="D144" s="13" t="n"/>
      <c r="F144" s="8">
        <f>IF($D144="","",IF($C144="","не разнесена: укажите документ",IF(COUNTIFS('Отгрузки'!$B$6:$B$505,$C144,'Отгрузки'!$C$6:$C$505,$B144)=0,"нет такого документа у клиента","")))</f>
        <v/>
      </c>
    </row>
    <row r="145">
      <c r="A145" s="21" t="n"/>
      <c r="D145" s="13" t="n"/>
      <c r="F145" s="8">
        <f>IF($D145="","",IF($C145="","не разнесена: укажите документ",IF(COUNTIFS('Отгрузки'!$B$6:$B$505,$C145,'Отгрузки'!$C$6:$C$505,$B145)=0,"нет такого документа у клиента","")))</f>
        <v/>
      </c>
    </row>
    <row r="146">
      <c r="A146" s="21" t="n"/>
      <c r="D146" s="13" t="n"/>
      <c r="F146" s="8">
        <f>IF($D146="","",IF($C146="","не разнесена: укажите документ",IF(COUNTIFS('Отгрузки'!$B$6:$B$505,$C146,'Отгрузки'!$C$6:$C$505,$B146)=0,"нет такого документа у клиента","")))</f>
        <v/>
      </c>
    </row>
    <row r="147">
      <c r="A147" s="21" t="n"/>
      <c r="D147" s="13" t="n"/>
      <c r="F147" s="8">
        <f>IF($D147="","",IF($C147="","не разнесена: укажите документ",IF(COUNTIFS('Отгрузки'!$B$6:$B$505,$C147,'Отгрузки'!$C$6:$C$505,$B147)=0,"нет такого документа у клиента","")))</f>
        <v/>
      </c>
    </row>
    <row r="148">
      <c r="A148" s="21" t="n"/>
      <c r="D148" s="13" t="n"/>
      <c r="F148" s="8">
        <f>IF($D148="","",IF($C148="","не разнесена: укажите документ",IF(COUNTIFS('Отгрузки'!$B$6:$B$505,$C148,'Отгрузки'!$C$6:$C$505,$B148)=0,"нет такого документа у клиента","")))</f>
        <v/>
      </c>
    </row>
    <row r="149">
      <c r="A149" s="21" t="n"/>
      <c r="D149" s="13" t="n"/>
      <c r="F149" s="8">
        <f>IF($D149="","",IF($C149="","не разнесена: укажите документ",IF(COUNTIFS('Отгрузки'!$B$6:$B$505,$C149,'Отгрузки'!$C$6:$C$505,$B149)=0,"нет такого документа у клиента","")))</f>
        <v/>
      </c>
    </row>
    <row r="150">
      <c r="A150" s="21" t="n"/>
      <c r="D150" s="13" t="n"/>
      <c r="F150" s="8">
        <f>IF($D150="","",IF($C150="","не разнесена: укажите документ",IF(COUNTIFS('Отгрузки'!$B$6:$B$505,$C150,'Отгрузки'!$C$6:$C$505,$B150)=0,"нет такого документа у клиента","")))</f>
        <v/>
      </c>
    </row>
    <row r="151">
      <c r="A151" s="21" t="n"/>
      <c r="D151" s="13" t="n"/>
      <c r="F151" s="8">
        <f>IF($D151="","",IF($C151="","не разнесена: укажите документ",IF(COUNTIFS('Отгрузки'!$B$6:$B$505,$C151,'Отгрузки'!$C$6:$C$505,$B151)=0,"нет такого документа у клиента","")))</f>
        <v/>
      </c>
    </row>
    <row r="152">
      <c r="A152" s="21" t="n"/>
      <c r="D152" s="13" t="n"/>
      <c r="F152" s="8">
        <f>IF($D152="","",IF($C152="","не разнесена: укажите документ",IF(COUNTIFS('Отгрузки'!$B$6:$B$505,$C152,'Отгрузки'!$C$6:$C$505,$B152)=0,"нет такого документа у клиента","")))</f>
        <v/>
      </c>
    </row>
    <row r="153">
      <c r="A153" s="21" t="n"/>
      <c r="D153" s="13" t="n"/>
      <c r="F153" s="8">
        <f>IF($D153="","",IF($C153="","не разнесена: укажите документ",IF(COUNTIFS('Отгрузки'!$B$6:$B$505,$C153,'Отгрузки'!$C$6:$C$505,$B153)=0,"нет такого документа у клиента","")))</f>
        <v/>
      </c>
    </row>
    <row r="154">
      <c r="A154" s="21" t="n"/>
      <c r="D154" s="13" t="n"/>
      <c r="F154" s="8">
        <f>IF($D154="","",IF($C154="","не разнесена: укажите документ",IF(COUNTIFS('Отгрузки'!$B$6:$B$505,$C154,'Отгрузки'!$C$6:$C$505,$B154)=0,"нет такого документа у клиента","")))</f>
        <v/>
      </c>
    </row>
    <row r="155">
      <c r="A155" s="21" t="n"/>
      <c r="D155" s="13" t="n"/>
      <c r="F155" s="8">
        <f>IF($D155="","",IF($C155="","не разнесена: укажите документ",IF(COUNTIFS('Отгрузки'!$B$6:$B$505,$C155,'Отгрузки'!$C$6:$C$505,$B155)=0,"нет такого документа у клиента","")))</f>
        <v/>
      </c>
    </row>
    <row r="156">
      <c r="A156" s="21" t="n"/>
      <c r="D156" s="13" t="n"/>
      <c r="F156" s="8">
        <f>IF($D156="","",IF($C156="","не разнесена: укажите документ",IF(COUNTIFS('Отгрузки'!$B$6:$B$505,$C156,'Отгрузки'!$C$6:$C$505,$B156)=0,"нет такого документа у клиента","")))</f>
        <v/>
      </c>
    </row>
    <row r="157">
      <c r="A157" s="21" t="n"/>
      <c r="D157" s="13" t="n"/>
      <c r="F157" s="8">
        <f>IF($D157="","",IF($C157="","не разнесена: укажите документ",IF(COUNTIFS('Отгрузки'!$B$6:$B$505,$C157,'Отгрузки'!$C$6:$C$505,$B157)=0,"нет такого документа у клиента","")))</f>
        <v/>
      </c>
    </row>
    <row r="158">
      <c r="A158" s="21" t="n"/>
      <c r="D158" s="13" t="n"/>
      <c r="F158" s="8">
        <f>IF($D158="","",IF($C158="","не разнесена: укажите документ",IF(COUNTIFS('Отгрузки'!$B$6:$B$505,$C158,'Отгрузки'!$C$6:$C$505,$B158)=0,"нет такого документа у клиента","")))</f>
        <v/>
      </c>
    </row>
    <row r="159">
      <c r="A159" s="21" t="n"/>
      <c r="D159" s="13" t="n"/>
      <c r="F159" s="8">
        <f>IF($D159="","",IF($C159="","не разнесена: укажите документ",IF(COUNTIFS('Отгрузки'!$B$6:$B$505,$C159,'Отгрузки'!$C$6:$C$505,$B159)=0,"нет такого документа у клиента","")))</f>
        <v/>
      </c>
    </row>
    <row r="160">
      <c r="A160" s="21" t="n"/>
      <c r="D160" s="13" t="n"/>
      <c r="F160" s="8">
        <f>IF($D160="","",IF($C160="","не разнесена: укажите документ",IF(COUNTIFS('Отгрузки'!$B$6:$B$505,$C160,'Отгрузки'!$C$6:$C$505,$B160)=0,"нет такого документа у клиента","")))</f>
        <v/>
      </c>
    </row>
    <row r="161">
      <c r="A161" s="21" t="n"/>
      <c r="D161" s="13" t="n"/>
      <c r="F161" s="8">
        <f>IF($D161="","",IF($C161="","не разнесена: укажите документ",IF(COUNTIFS('Отгрузки'!$B$6:$B$505,$C161,'Отгрузки'!$C$6:$C$505,$B161)=0,"нет такого документа у клиента","")))</f>
        <v/>
      </c>
    </row>
    <row r="162">
      <c r="A162" s="21" t="n"/>
      <c r="D162" s="13" t="n"/>
      <c r="F162" s="8">
        <f>IF($D162="","",IF($C162="","не разнесена: укажите документ",IF(COUNTIFS('Отгрузки'!$B$6:$B$505,$C162,'Отгрузки'!$C$6:$C$505,$B162)=0,"нет такого документа у клиента","")))</f>
        <v/>
      </c>
    </row>
    <row r="163">
      <c r="A163" s="21" t="n"/>
      <c r="D163" s="13" t="n"/>
      <c r="F163" s="8">
        <f>IF($D163="","",IF($C163="","не разнесена: укажите документ",IF(COUNTIFS('Отгрузки'!$B$6:$B$505,$C163,'Отгрузки'!$C$6:$C$505,$B163)=0,"нет такого документа у клиента","")))</f>
        <v/>
      </c>
    </row>
    <row r="164">
      <c r="A164" s="21" t="n"/>
      <c r="D164" s="13" t="n"/>
      <c r="F164" s="8">
        <f>IF($D164="","",IF($C164="","не разнесена: укажите документ",IF(COUNTIFS('Отгрузки'!$B$6:$B$505,$C164,'Отгрузки'!$C$6:$C$505,$B164)=0,"нет такого документа у клиента","")))</f>
        <v/>
      </c>
    </row>
    <row r="165">
      <c r="A165" s="21" t="n"/>
      <c r="D165" s="13" t="n"/>
      <c r="F165" s="8">
        <f>IF($D165="","",IF($C165="","не разнесена: укажите документ",IF(COUNTIFS('Отгрузки'!$B$6:$B$505,$C165,'Отгрузки'!$C$6:$C$505,$B165)=0,"нет такого документа у клиента","")))</f>
        <v/>
      </c>
    </row>
    <row r="166">
      <c r="A166" s="21" t="n"/>
      <c r="D166" s="13" t="n"/>
      <c r="F166" s="8">
        <f>IF($D166="","",IF($C166="","не разнесена: укажите документ",IF(COUNTIFS('Отгрузки'!$B$6:$B$505,$C166,'Отгрузки'!$C$6:$C$505,$B166)=0,"нет такого документа у клиента","")))</f>
        <v/>
      </c>
    </row>
    <row r="167">
      <c r="A167" s="21" t="n"/>
      <c r="D167" s="13" t="n"/>
      <c r="F167" s="8">
        <f>IF($D167="","",IF($C167="","не разнесена: укажите документ",IF(COUNTIFS('Отгрузки'!$B$6:$B$505,$C167,'Отгрузки'!$C$6:$C$505,$B167)=0,"нет такого документа у клиента","")))</f>
        <v/>
      </c>
    </row>
    <row r="168">
      <c r="A168" s="21" t="n"/>
      <c r="D168" s="13" t="n"/>
      <c r="F168" s="8">
        <f>IF($D168="","",IF($C168="","не разнесена: укажите документ",IF(COUNTIFS('Отгрузки'!$B$6:$B$505,$C168,'Отгрузки'!$C$6:$C$505,$B168)=0,"нет такого документа у клиента","")))</f>
        <v/>
      </c>
    </row>
    <row r="169">
      <c r="A169" s="21" t="n"/>
      <c r="D169" s="13" t="n"/>
      <c r="F169" s="8">
        <f>IF($D169="","",IF($C169="","не разнесена: укажите документ",IF(COUNTIFS('Отгрузки'!$B$6:$B$505,$C169,'Отгрузки'!$C$6:$C$505,$B169)=0,"нет такого документа у клиента","")))</f>
        <v/>
      </c>
    </row>
    <row r="170">
      <c r="A170" s="21" t="n"/>
      <c r="D170" s="13" t="n"/>
      <c r="F170" s="8">
        <f>IF($D170="","",IF($C170="","не разнесена: укажите документ",IF(COUNTIFS('Отгрузки'!$B$6:$B$505,$C170,'Отгрузки'!$C$6:$C$505,$B170)=0,"нет такого документа у клиента","")))</f>
        <v/>
      </c>
    </row>
    <row r="171">
      <c r="A171" s="21" t="n"/>
      <c r="D171" s="13" t="n"/>
      <c r="F171" s="8">
        <f>IF($D171="","",IF($C171="","не разнесена: укажите документ",IF(COUNTIFS('Отгрузки'!$B$6:$B$505,$C171,'Отгрузки'!$C$6:$C$505,$B171)=0,"нет такого документа у клиента","")))</f>
        <v/>
      </c>
    </row>
    <row r="172">
      <c r="A172" s="21" t="n"/>
      <c r="D172" s="13" t="n"/>
      <c r="F172" s="8">
        <f>IF($D172="","",IF($C172="","не разнесена: укажите документ",IF(COUNTIFS('Отгрузки'!$B$6:$B$505,$C172,'Отгрузки'!$C$6:$C$505,$B172)=0,"нет такого документа у клиента","")))</f>
        <v/>
      </c>
    </row>
    <row r="173">
      <c r="A173" s="21" t="n"/>
      <c r="D173" s="13" t="n"/>
      <c r="F173" s="8">
        <f>IF($D173="","",IF($C173="","не разнесена: укажите документ",IF(COUNTIFS('Отгрузки'!$B$6:$B$505,$C173,'Отгрузки'!$C$6:$C$505,$B173)=0,"нет такого документа у клиента","")))</f>
        <v/>
      </c>
    </row>
    <row r="174">
      <c r="A174" s="21" t="n"/>
      <c r="D174" s="13" t="n"/>
      <c r="F174" s="8">
        <f>IF($D174="","",IF($C174="","не разнесена: укажите документ",IF(COUNTIFS('Отгрузки'!$B$6:$B$505,$C174,'Отгрузки'!$C$6:$C$505,$B174)=0,"нет такого документа у клиента","")))</f>
        <v/>
      </c>
    </row>
    <row r="175">
      <c r="A175" s="21" t="n"/>
      <c r="D175" s="13" t="n"/>
      <c r="F175" s="8">
        <f>IF($D175="","",IF($C175="","не разнесена: укажите документ",IF(COUNTIFS('Отгрузки'!$B$6:$B$505,$C175,'Отгрузки'!$C$6:$C$505,$B175)=0,"нет такого документа у клиента","")))</f>
        <v/>
      </c>
    </row>
    <row r="176">
      <c r="A176" s="21" t="n"/>
      <c r="D176" s="13" t="n"/>
      <c r="F176" s="8">
        <f>IF($D176="","",IF($C176="","не разнесена: укажите документ",IF(COUNTIFS('Отгрузки'!$B$6:$B$505,$C176,'Отгрузки'!$C$6:$C$505,$B176)=0,"нет такого документа у клиента","")))</f>
        <v/>
      </c>
    </row>
    <row r="177">
      <c r="A177" s="21" t="n"/>
      <c r="D177" s="13" t="n"/>
      <c r="F177" s="8">
        <f>IF($D177="","",IF($C177="","не разнесена: укажите документ",IF(COUNTIFS('Отгрузки'!$B$6:$B$505,$C177,'Отгрузки'!$C$6:$C$505,$B177)=0,"нет такого документа у клиента","")))</f>
        <v/>
      </c>
    </row>
    <row r="178">
      <c r="A178" s="21" t="n"/>
      <c r="D178" s="13" t="n"/>
      <c r="F178" s="8">
        <f>IF($D178="","",IF($C178="","не разнесена: укажите документ",IF(COUNTIFS('Отгрузки'!$B$6:$B$505,$C178,'Отгрузки'!$C$6:$C$505,$B178)=0,"нет такого документа у клиента","")))</f>
        <v/>
      </c>
    </row>
    <row r="179">
      <c r="A179" s="21" t="n"/>
      <c r="D179" s="13" t="n"/>
      <c r="F179" s="8">
        <f>IF($D179="","",IF($C179="","не разнесена: укажите документ",IF(COUNTIFS('Отгрузки'!$B$6:$B$505,$C179,'Отгрузки'!$C$6:$C$505,$B179)=0,"нет такого документа у клиента","")))</f>
        <v/>
      </c>
    </row>
    <row r="180">
      <c r="A180" s="21" t="n"/>
      <c r="D180" s="13" t="n"/>
      <c r="F180" s="8">
        <f>IF($D180="","",IF($C180="","не разнесена: укажите документ",IF(COUNTIFS('Отгрузки'!$B$6:$B$505,$C180,'Отгрузки'!$C$6:$C$505,$B180)=0,"нет такого документа у клиента","")))</f>
        <v/>
      </c>
    </row>
    <row r="181">
      <c r="A181" s="21" t="n"/>
      <c r="D181" s="13" t="n"/>
      <c r="F181" s="8">
        <f>IF($D181="","",IF($C181="","не разнесена: укажите документ",IF(COUNTIFS('Отгрузки'!$B$6:$B$505,$C181,'Отгрузки'!$C$6:$C$505,$B181)=0,"нет такого документа у клиента","")))</f>
        <v/>
      </c>
    </row>
    <row r="182">
      <c r="A182" s="21" t="n"/>
      <c r="D182" s="13" t="n"/>
      <c r="F182" s="8">
        <f>IF($D182="","",IF($C182="","не разнесена: укажите документ",IF(COUNTIFS('Отгрузки'!$B$6:$B$505,$C182,'Отгрузки'!$C$6:$C$505,$B182)=0,"нет такого документа у клиента","")))</f>
        <v/>
      </c>
    </row>
    <row r="183">
      <c r="A183" s="21" t="n"/>
      <c r="D183" s="13" t="n"/>
      <c r="F183" s="8">
        <f>IF($D183="","",IF($C183="","не разнесена: укажите документ",IF(COUNTIFS('Отгрузки'!$B$6:$B$505,$C183,'Отгрузки'!$C$6:$C$505,$B183)=0,"нет такого документа у клиента","")))</f>
        <v/>
      </c>
    </row>
    <row r="184">
      <c r="A184" s="21" t="n"/>
      <c r="D184" s="13" t="n"/>
      <c r="F184" s="8">
        <f>IF($D184="","",IF($C184="","не разнесена: укажите документ",IF(COUNTIFS('Отгрузки'!$B$6:$B$505,$C184,'Отгрузки'!$C$6:$C$505,$B184)=0,"нет такого документа у клиента","")))</f>
        <v/>
      </c>
    </row>
    <row r="185">
      <c r="A185" s="21" t="n"/>
      <c r="D185" s="13" t="n"/>
      <c r="F185" s="8">
        <f>IF($D185="","",IF($C185="","не разнесена: укажите документ",IF(COUNTIFS('Отгрузки'!$B$6:$B$505,$C185,'Отгрузки'!$C$6:$C$505,$B185)=0,"нет такого документа у клиента","")))</f>
        <v/>
      </c>
    </row>
    <row r="186">
      <c r="A186" s="21" t="n"/>
      <c r="D186" s="13" t="n"/>
      <c r="F186" s="8">
        <f>IF($D186="","",IF($C186="","не разнесена: укажите документ",IF(COUNTIFS('Отгрузки'!$B$6:$B$505,$C186,'Отгрузки'!$C$6:$C$505,$B186)=0,"нет такого документа у клиента","")))</f>
        <v/>
      </c>
    </row>
    <row r="187">
      <c r="A187" s="21" t="n"/>
      <c r="D187" s="13" t="n"/>
      <c r="F187" s="8">
        <f>IF($D187="","",IF($C187="","не разнесена: укажите документ",IF(COUNTIFS('Отгрузки'!$B$6:$B$505,$C187,'Отгрузки'!$C$6:$C$505,$B187)=0,"нет такого документа у клиента","")))</f>
        <v/>
      </c>
    </row>
    <row r="188">
      <c r="A188" s="21" t="n"/>
      <c r="D188" s="13" t="n"/>
      <c r="F188" s="8">
        <f>IF($D188="","",IF($C188="","не разнесена: укажите документ",IF(COUNTIFS('Отгрузки'!$B$6:$B$505,$C188,'Отгрузки'!$C$6:$C$505,$B188)=0,"нет такого документа у клиента","")))</f>
        <v/>
      </c>
    </row>
    <row r="189">
      <c r="A189" s="21" t="n"/>
      <c r="D189" s="13" t="n"/>
      <c r="F189" s="8">
        <f>IF($D189="","",IF($C189="","не разнесена: укажите документ",IF(COUNTIFS('Отгрузки'!$B$6:$B$505,$C189,'Отгрузки'!$C$6:$C$505,$B189)=0,"нет такого документа у клиента","")))</f>
        <v/>
      </c>
    </row>
    <row r="190">
      <c r="A190" s="21" t="n"/>
      <c r="D190" s="13" t="n"/>
      <c r="F190" s="8">
        <f>IF($D190="","",IF($C190="","не разнесена: укажите документ",IF(COUNTIFS('Отгрузки'!$B$6:$B$505,$C190,'Отгрузки'!$C$6:$C$505,$B190)=0,"нет такого документа у клиента","")))</f>
        <v/>
      </c>
    </row>
    <row r="191">
      <c r="A191" s="21" t="n"/>
      <c r="D191" s="13" t="n"/>
      <c r="F191" s="8">
        <f>IF($D191="","",IF($C191="","не разнесена: укажите документ",IF(COUNTIFS('Отгрузки'!$B$6:$B$505,$C191,'Отгрузки'!$C$6:$C$505,$B191)=0,"нет такого документа у клиента","")))</f>
        <v/>
      </c>
    </row>
    <row r="192">
      <c r="A192" s="21" t="n"/>
      <c r="D192" s="13" t="n"/>
      <c r="F192" s="8">
        <f>IF($D192="","",IF($C192="","не разнесена: укажите документ",IF(COUNTIFS('Отгрузки'!$B$6:$B$505,$C192,'Отгрузки'!$C$6:$C$505,$B192)=0,"нет такого документа у клиента","")))</f>
        <v/>
      </c>
    </row>
    <row r="193">
      <c r="A193" s="21" t="n"/>
      <c r="D193" s="13" t="n"/>
      <c r="F193" s="8">
        <f>IF($D193="","",IF($C193="","не разнесена: укажите документ",IF(COUNTIFS('Отгрузки'!$B$6:$B$505,$C193,'Отгрузки'!$C$6:$C$505,$B193)=0,"нет такого документа у клиента","")))</f>
        <v/>
      </c>
    </row>
    <row r="194">
      <c r="A194" s="21" t="n"/>
      <c r="D194" s="13" t="n"/>
      <c r="F194" s="8">
        <f>IF($D194="","",IF($C194="","не разнесена: укажите документ",IF(COUNTIFS('Отгрузки'!$B$6:$B$505,$C194,'Отгрузки'!$C$6:$C$505,$B194)=0,"нет такого документа у клиента","")))</f>
        <v/>
      </c>
    </row>
    <row r="195">
      <c r="A195" s="21" t="n"/>
      <c r="D195" s="13" t="n"/>
      <c r="F195" s="8">
        <f>IF($D195="","",IF($C195="","не разнесена: укажите документ",IF(COUNTIFS('Отгрузки'!$B$6:$B$505,$C195,'Отгрузки'!$C$6:$C$505,$B195)=0,"нет такого документа у клиента","")))</f>
        <v/>
      </c>
    </row>
    <row r="196">
      <c r="A196" s="21" t="n"/>
      <c r="D196" s="13" t="n"/>
      <c r="F196" s="8">
        <f>IF($D196="","",IF($C196="","не разнесена: укажите документ",IF(COUNTIFS('Отгрузки'!$B$6:$B$505,$C196,'Отгрузки'!$C$6:$C$505,$B196)=0,"нет такого документа у клиента","")))</f>
        <v/>
      </c>
    </row>
    <row r="197">
      <c r="A197" s="21" t="n"/>
      <c r="D197" s="13" t="n"/>
      <c r="F197" s="8">
        <f>IF($D197="","",IF($C197="","не разнесена: укажите документ",IF(COUNTIFS('Отгрузки'!$B$6:$B$505,$C197,'Отгрузки'!$C$6:$C$505,$B197)=0,"нет такого документа у клиента","")))</f>
        <v/>
      </c>
    </row>
    <row r="198">
      <c r="A198" s="21" t="n"/>
      <c r="D198" s="13" t="n"/>
      <c r="F198" s="8">
        <f>IF($D198="","",IF($C198="","не разнесена: укажите документ",IF(COUNTIFS('Отгрузки'!$B$6:$B$505,$C198,'Отгрузки'!$C$6:$C$505,$B198)=0,"нет такого документа у клиента","")))</f>
        <v/>
      </c>
    </row>
    <row r="199">
      <c r="A199" s="21" t="n"/>
      <c r="D199" s="13" t="n"/>
      <c r="F199" s="8">
        <f>IF($D199="","",IF($C199="","не разнесена: укажите документ",IF(COUNTIFS('Отгрузки'!$B$6:$B$505,$C199,'Отгрузки'!$C$6:$C$505,$B199)=0,"нет такого документа у клиента","")))</f>
        <v/>
      </c>
    </row>
    <row r="200">
      <c r="A200" s="21" t="n"/>
      <c r="D200" s="13" t="n"/>
      <c r="F200" s="8">
        <f>IF($D200="","",IF($C200="","не разнесена: укажите документ",IF(COUNTIFS('Отгрузки'!$B$6:$B$505,$C200,'Отгрузки'!$C$6:$C$505,$B200)=0,"нет такого документа у клиента","")))</f>
        <v/>
      </c>
    </row>
    <row r="201">
      <c r="A201" s="21" t="n"/>
      <c r="D201" s="13" t="n"/>
      <c r="F201" s="8">
        <f>IF($D201="","",IF($C201="","не разнесена: укажите документ",IF(COUNTIFS('Отгрузки'!$B$6:$B$505,$C201,'Отгрузки'!$C$6:$C$505,$B201)=0,"нет такого документа у клиента","")))</f>
        <v/>
      </c>
    </row>
    <row r="202">
      <c r="A202" s="21" t="n"/>
      <c r="D202" s="13" t="n"/>
      <c r="F202" s="8">
        <f>IF($D202="","",IF($C202="","не разнесена: укажите документ",IF(COUNTIFS('Отгрузки'!$B$6:$B$505,$C202,'Отгрузки'!$C$6:$C$505,$B202)=0,"нет такого документа у клиента","")))</f>
        <v/>
      </c>
    </row>
    <row r="203">
      <c r="A203" s="21" t="n"/>
      <c r="D203" s="13" t="n"/>
      <c r="F203" s="8">
        <f>IF($D203="","",IF($C203="","не разнесена: укажите документ",IF(COUNTIFS('Отгрузки'!$B$6:$B$505,$C203,'Отгрузки'!$C$6:$C$505,$B203)=0,"нет такого документа у клиента","")))</f>
        <v/>
      </c>
    </row>
    <row r="204">
      <c r="A204" s="21" t="n"/>
      <c r="D204" s="13" t="n"/>
      <c r="F204" s="8">
        <f>IF($D204="","",IF($C204="","не разнесена: укажите документ",IF(COUNTIFS('Отгрузки'!$B$6:$B$505,$C204,'Отгрузки'!$C$6:$C$505,$B204)=0,"нет такого документа у клиента","")))</f>
        <v/>
      </c>
    </row>
    <row r="205">
      <c r="A205" s="21" t="n"/>
      <c r="D205" s="13" t="n"/>
      <c r="F205" s="8">
        <f>IF($D205="","",IF($C205="","не разнесена: укажите документ",IF(COUNTIFS('Отгрузки'!$B$6:$B$505,$C205,'Отгрузки'!$C$6:$C$505,$B205)=0,"нет такого документа у клиента","")))</f>
        <v/>
      </c>
    </row>
    <row r="206">
      <c r="A206" s="21" t="n"/>
      <c r="D206" s="13" t="n"/>
      <c r="F206" s="8">
        <f>IF($D206="","",IF($C206="","не разнесена: укажите документ",IF(COUNTIFS('Отгрузки'!$B$6:$B$505,$C206,'Отгрузки'!$C$6:$C$505,$B206)=0,"нет такого документа у клиента","")))</f>
        <v/>
      </c>
    </row>
    <row r="207">
      <c r="A207" s="21" t="n"/>
      <c r="D207" s="13" t="n"/>
      <c r="F207" s="8">
        <f>IF($D207="","",IF($C207="","не разнесена: укажите документ",IF(COUNTIFS('Отгрузки'!$B$6:$B$505,$C207,'Отгрузки'!$C$6:$C$505,$B207)=0,"нет такого документа у клиента","")))</f>
        <v/>
      </c>
    </row>
    <row r="208">
      <c r="A208" s="21" t="n"/>
      <c r="D208" s="13" t="n"/>
      <c r="F208" s="8">
        <f>IF($D208="","",IF($C208="","не разнесена: укажите документ",IF(COUNTIFS('Отгрузки'!$B$6:$B$505,$C208,'Отгрузки'!$C$6:$C$505,$B208)=0,"нет такого документа у клиента","")))</f>
        <v/>
      </c>
    </row>
    <row r="209">
      <c r="A209" s="21" t="n"/>
      <c r="D209" s="13" t="n"/>
      <c r="F209" s="8">
        <f>IF($D209="","",IF($C209="","не разнесена: укажите документ",IF(COUNTIFS('Отгрузки'!$B$6:$B$505,$C209,'Отгрузки'!$C$6:$C$505,$B209)=0,"нет такого документа у клиента","")))</f>
        <v/>
      </c>
    </row>
    <row r="210">
      <c r="A210" s="21" t="n"/>
      <c r="D210" s="13" t="n"/>
      <c r="F210" s="8">
        <f>IF($D210="","",IF($C210="","не разнесена: укажите документ",IF(COUNTIFS('Отгрузки'!$B$6:$B$505,$C210,'Отгрузки'!$C$6:$C$505,$B210)=0,"нет такого документа у клиента","")))</f>
        <v/>
      </c>
    </row>
    <row r="211">
      <c r="A211" s="21" t="n"/>
      <c r="D211" s="13" t="n"/>
      <c r="F211" s="8">
        <f>IF($D211="","",IF($C211="","не разнесена: укажите документ",IF(COUNTIFS('Отгрузки'!$B$6:$B$505,$C211,'Отгрузки'!$C$6:$C$505,$B211)=0,"нет такого документа у клиента","")))</f>
        <v/>
      </c>
    </row>
    <row r="212">
      <c r="A212" s="21" t="n"/>
      <c r="D212" s="13" t="n"/>
      <c r="F212" s="8">
        <f>IF($D212="","",IF($C212="","не разнесена: укажите документ",IF(COUNTIFS('Отгрузки'!$B$6:$B$505,$C212,'Отгрузки'!$C$6:$C$505,$B212)=0,"нет такого документа у клиента","")))</f>
        <v/>
      </c>
    </row>
    <row r="213">
      <c r="A213" s="21" t="n"/>
      <c r="D213" s="13" t="n"/>
      <c r="F213" s="8">
        <f>IF($D213="","",IF($C213="","не разнесена: укажите документ",IF(COUNTIFS('Отгрузки'!$B$6:$B$505,$C213,'Отгрузки'!$C$6:$C$505,$B213)=0,"нет такого документа у клиента","")))</f>
        <v/>
      </c>
    </row>
    <row r="214">
      <c r="A214" s="21" t="n"/>
      <c r="D214" s="13" t="n"/>
      <c r="F214" s="8">
        <f>IF($D214="","",IF($C214="","не разнесена: укажите документ",IF(COUNTIFS('Отгрузки'!$B$6:$B$505,$C214,'Отгрузки'!$C$6:$C$505,$B214)=0,"нет такого документа у клиента","")))</f>
        <v/>
      </c>
    </row>
    <row r="215">
      <c r="A215" s="21" t="n"/>
      <c r="D215" s="13" t="n"/>
      <c r="F215" s="8">
        <f>IF($D215="","",IF($C215="","не разнесена: укажите документ",IF(COUNTIFS('Отгрузки'!$B$6:$B$505,$C215,'Отгрузки'!$C$6:$C$505,$B215)=0,"нет такого документа у клиента","")))</f>
        <v/>
      </c>
    </row>
    <row r="216">
      <c r="A216" s="21" t="n"/>
      <c r="D216" s="13" t="n"/>
      <c r="F216" s="8">
        <f>IF($D216="","",IF($C216="","не разнесена: укажите документ",IF(COUNTIFS('Отгрузки'!$B$6:$B$505,$C216,'Отгрузки'!$C$6:$C$505,$B216)=0,"нет такого документа у клиента","")))</f>
        <v/>
      </c>
    </row>
    <row r="217">
      <c r="A217" s="21" t="n"/>
      <c r="D217" s="13" t="n"/>
      <c r="F217" s="8">
        <f>IF($D217="","",IF($C217="","не разнесена: укажите документ",IF(COUNTIFS('Отгрузки'!$B$6:$B$505,$C217,'Отгрузки'!$C$6:$C$505,$B217)=0,"нет такого документа у клиента","")))</f>
        <v/>
      </c>
    </row>
    <row r="218">
      <c r="A218" s="21" t="n"/>
      <c r="D218" s="13" t="n"/>
      <c r="F218" s="8">
        <f>IF($D218="","",IF($C218="","не разнесена: укажите документ",IF(COUNTIFS('Отгрузки'!$B$6:$B$505,$C218,'Отгрузки'!$C$6:$C$505,$B218)=0,"нет такого документа у клиента","")))</f>
        <v/>
      </c>
    </row>
    <row r="219">
      <c r="A219" s="21" t="n"/>
      <c r="D219" s="13" t="n"/>
      <c r="F219" s="8">
        <f>IF($D219="","",IF($C219="","не разнесена: укажите документ",IF(COUNTIFS('Отгрузки'!$B$6:$B$505,$C219,'Отгрузки'!$C$6:$C$505,$B219)=0,"нет такого документа у клиента","")))</f>
        <v/>
      </c>
    </row>
    <row r="220">
      <c r="A220" s="21" t="n"/>
      <c r="D220" s="13" t="n"/>
      <c r="F220" s="8">
        <f>IF($D220="","",IF($C220="","не разнесена: укажите документ",IF(COUNTIFS('Отгрузки'!$B$6:$B$505,$C220,'Отгрузки'!$C$6:$C$505,$B220)=0,"нет такого документа у клиента","")))</f>
        <v/>
      </c>
    </row>
    <row r="221">
      <c r="A221" s="21" t="n"/>
      <c r="D221" s="13" t="n"/>
      <c r="F221" s="8">
        <f>IF($D221="","",IF($C221="","не разнесена: укажите документ",IF(COUNTIFS('Отгрузки'!$B$6:$B$505,$C221,'Отгрузки'!$C$6:$C$505,$B221)=0,"нет такого документа у клиента","")))</f>
        <v/>
      </c>
    </row>
    <row r="222">
      <c r="A222" s="21" t="n"/>
      <c r="D222" s="13" t="n"/>
      <c r="F222" s="8">
        <f>IF($D222="","",IF($C222="","не разнесена: укажите документ",IF(COUNTIFS('Отгрузки'!$B$6:$B$505,$C222,'Отгрузки'!$C$6:$C$505,$B222)=0,"нет такого документа у клиента","")))</f>
        <v/>
      </c>
    </row>
    <row r="223">
      <c r="A223" s="21" t="n"/>
      <c r="D223" s="13" t="n"/>
      <c r="F223" s="8">
        <f>IF($D223="","",IF($C223="","не разнесена: укажите документ",IF(COUNTIFS('Отгрузки'!$B$6:$B$505,$C223,'Отгрузки'!$C$6:$C$505,$B223)=0,"нет такого документа у клиента","")))</f>
        <v/>
      </c>
    </row>
    <row r="224">
      <c r="A224" s="21" t="n"/>
      <c r="D224" s="13" t="n"/>
      <c r="F224" s="8">
        <f>IF($D224="","",IF($C224="","не разнесена: укажите документ",IF(COUNTIFS('Отгрузки'!$B$6:$B$505,$C224,'Отгрузки'!$C$6:$C$505,$B224)=0,"нет такого документа у клиента","")))</f>
        <v/>
      </c>
    </row>
    <row r="225">
      <c r="A225" s="21" t="n"/>
      <c r="D225" s="13" t="n"/>
      <c r="F225" s="8">
        <f>IF($D225="","",IF($C225="","не разнесена: укажите документ",IF(COUNTIFS('Отгрузки'!$B$6:$B$505,$C225,'Отгрузки'!$C$6:$C$505,$B225)=0,"нет такого документа у клиента","")))</f>
        <v/>
      </c>
    </row>
    <row r="226">
      <c r="A226" s="21" t="n"/>
      <c r="D226" s="13" t="n"/>
      <c r="F226" s="8">
        <f>IF($D226="","",IF($C226="","не разнесена: укажите документ",IF(COUNTIFS('Отгрузки'!$B$6:$B$505,$C226,'Отгрузки'!$C$6:$C$505,$B226)=0,"нет такого документа у клиента","")))</f>
        <v/>
      </c>
    </row>
    <row r="227">
      <c r="A227" s="21" t="n"/>
      <c r="D227" s="13" t="n"/>
      <c r="F227" s="8">
        <f>IF($D227="","",IF($C227="","не разнесена: укажите документ",IF(COUNTIFS('Отгрузки'!$B$6:$B$505,$C227,'Отгрузки'!$C$6:$C$505,$B227)=0,"нет такого документа у клиента","")))</f>
        <v/>
      </c>
    </row>
    <row r="228">
      <c r="A228" s="21" t="n"/>
      <c r="D228" s="13" t="n"/>
      <c r="F228" s="8">
        <f>IF($D228="","",IF($C228="","не разнесена: укажите документ",IF(COUNTIFS('Отгрузки'!$B$6:$B$505,$C228,'Отгрузки'!$C$6:$C$505,$B228)=0,"нет такого документа у клиента","")))</f>
        <v/>
      </c>
    </row>
    <row r="229">
      <c r="A229" s="21" t="n"/>
      <c r="D229" s="13" t="n"/>
      <c r="F229" s="8">
        <f>IF($D229="","",IF($C229="","не разнесена: укажите документ",IF(COUNTIFS('Отгрузки'!$B$6:$B$505,$C229,'Отгрузки'!$C$6:$C$505,$B229)=0,"нет такого документа у клиента","")))</f>
        <v/>
      </c>
    </row>
    <row r="230">
      <c r="A230" s="21" t="n"/>
      <c r="D230" s="13" t="n"/>
      <c r="F230" s="8">
        <f>IF($D230="","",IF($C230="","не разнесена: укажите документ",IF(COUNTIFS('Отгрузки'!$B$6:$B$505,$C230,'Отгрузки'!$C$6:$C$505,$B230)=0,"нет такого документа у клиента","")))</f>
        <v/>
      </c>
    </row>
    <row r="231">
      <c r="A231" s="21" t="n"/>
      <c r="D231" s="13" t="n"/>
      <c r="F231" s="8">
        <f>IF($D231="","",IF($C231="","не разнесена: укажите документ",IF(COUNTIFS('Отгрузки'!$B$6:$B$505,$C231,'Отгрузки'!$C$6:$C$505,$B231)=0,"нет такого документа у клиента","")))</f>
        <v/>
      </c>
    </row>
    <row r="232">
      <c r="A232" s="21" t="n"/>
      <c r="D232" s="13" t="n"/>
      <c r="F232" s="8">
        <f>IF($D232="","",IF($C232="","не разнесена: укажите документ",IF(COUNTIFS('Отгрузки'!$B$6:$B$505,$C232,'Отгрузки'!$C$6:$C$505,$B232)=0,"нет такого документа у клиента","")))</f>
        <v/>
      </c>
    </row>
    <row r="233">
      <c r="A233" s="21" t="n"/>
      <c r="D233" s="13" t="n"/>
      <c r="F233" s="8">
        <f>IF($D233="","",IF($C233="","не разнесена: укажите документ",IF(COUNTIFS('Отгрузки'!$B$6:$B$505,$C233,'Отгрузки'!$C$6:$C$505,$B233)=0,"нет такого документа у клиента","")))</f>
        <v/>
      </c>
    </row>
    <row r="234">
      <c r="A234" s="21" t="n"/>
      <c r="D234" s="13" t="n"/>
      <c r="F234" s="8">
        <f>IF($D234="","",IF($C234="","не разнесена: укажите документ",IF(COUNTIFS('Отгрузки'!$B$6:$B$505,$C234,'Отгрузки'!$C$6:$C$505,$B234)=0,"нет такого документа у клиента","")))</f>
        <v/>
      </c>
    </row>
    <row r="235">
      <c r="A235" s="21" t="n"/>
      <c r="D235" s="13" t="n"/>
      <c r="F235" s="8">
        <f>IF($D235="","",IF($C235="","не разнесена: укажите документ",IF(COUNTIFS('Отгрузки'!$B$6:$B$505,$C235,'Отгрузки'!$C$6:$C$505,$B235)=0,"нет такого документа у клиента","")))</f>
        <v/>
      </c>
    </row>
    <row r="236">
      <c r="A236" s="21" t="n"/>
      <c r="D236" s="13" t="n"/>
      <c r="F236" s="8">
        <f>IF($D236="","",IF($C236="","не разнесена: укажите документ",IF(COUNTIFS('Отгрузки'!$B$6:$B$505,$C236,'Отгрузки'!$C$6:$C$505,$B236)=0,"нет такого документа у клиента","")))</f>
        <v/>
      </c>
    </row>
    <row r="237">
      <c r="A237" s="21" t="n"/>
      <c r="D237" s="13" t="n"/>
      <c r="F237" s="8">
        <f>IF($D237="","",IF($C237="","не разнесена: укажите документ",IF(COUNTIFS('Отгрузки'!$B$6:$B$505,$C237,'Отгрузки'!$C$6:$C$505,$B237)=0,"нет такого документа у клиента","")))</f>
        <v/>
      </c>
    </row>
    <row r="238">
      <c r="A238" s="21" t="n"/>
      <c r="D238" s="13" t="n"/>
      <c r="F238" s="8">
        <f>IF($D238="","",IF($C238="","не разнесена: укажите документ",IF(COUNTIFS('Отгрузки'!$B$6:$B$505,$C238,'Отгрузки'!$C$6:$C$505,$B238)=0,"нет такого документа у клиента","")))</f>
        <v/>
      </c>
    </row>
    <row r="239">
      <c r="A239" s="21" t="n"/>
      <c r="D239" s="13" t="n"/>
      <c r="F239" s="8">
        <f>IF($D239="","",IF($C239="","не разнесена: укажите документ",IF(COUNTIFS('Отгрузки'!$B$6:$B$505,$C239,'Отгрузки'!$C$6:$C$505,$B239)=0,"нет такого документа у клиента","")))</f>
        <v/>
      </c>
    </row>
    <row r="240">
      <c r="A240" s="21" t="n"/>
      <c r="D240" s="13" t="n"/>
      <c r="F240" s="8">
        <f>IF($D240="","",IF($C240="","не разнесена: укажите документ",IF(COUNTIFS('Отгрузки'!$B$6:$B$505,$C240,'Отгрузки'!$C$6:$C$505,$B240)=0,"нет такого документа у клиента","")))</f>
        <v/>
      </c>
    </row>
    <row r="241">
      <c r="A241" s="21" t="n"/>
      <c r="D241" s="13" t="n"/>
      <c r="F241" s="8">
        <f>IF($D241="","",IF($C241="","не разнесена: укажите документ",IF(COUNTIFS('Отгрузки'!$B$6:$B$505,$C241,'Отгрузки'!$C$6:$C$505,$B241)=0,"нет такого документа у клиента","")))</f>
        <v/>
      </c>
    </row>
    <row r="242">
      <c r="A242" s="21" t="n"/>
      <c r="D242" s="13" t="n"/>
      <c r="F242" s="8">
        <f>IF($D242="","",IF($C242="","не разнесена: укажите документ",IF(COUNTIFS('Отгрузки'!$B$6:$B$505,$C242,'Отгрузки'!$C$6:$C$505,$B242)=0,"нет такого документа у клиента","")))</f>
        <v/>
      </c>
    </row>
    <row r="243">
      <c r="A243" s="21" t="n"/>
      <c r="D243" s="13" t="n"/>
      <c r="F243" s="8">
        <f>IF($D243="","",IF($C243="","не разнесена: укажите документ",IF(COUNTIFS('Отгрузки'!$B$6:$B$505,$C243,'Отгрузки'!$C$6:$C$505,$B243)=0,"нет такого документа у клиента","")))</f>
        <v/>
      </c>
    </row>
    <row r="244">
      <c r="A244" s="21" t="n"/>
      <c r="D244" s="13" t="n"/>
      <c r="F244" s="8">
        <f>IF($D244="","",IF($C244="","не разнесена: укажите документ",IF(COUNTIFS('Отгрузки'!$B$6:$B$505,$C244,'Отгрузки'!$C$6:$C$505,$B244)=0,"нет такого документа у клиента","")))</f>
        <v/>
      </c>
    </row>
    <row r="245">
      <c r="A245" s="21" t="n"/>
      <c r="D245" s="13" t="n"/>
      <c r="F245" s="8">
        <f>IF($D245="","",IF($C245="","не разнесена: укажите документ",IF(COUNTIFS('Отгрузки'!$B$6:$B$505,$C245,'Отгрузки'!$C$6:$C$505,$B245)=0,"нет такого документа у клиента","")))</f>
        <v/>
      </c>
    </row>
    <row r="246">
      <c r="A246" s="21" t="n"/>
      <c r="D246" s="13" t="n"/>
      <c r="F246" s="8">
        <f>IF($D246="","",IF($C246="","не разнесена: укажите документ",IF(COUNTIFS('Отгрузки'!$B$6:$B$505,$C246,'Отгрузки'!$C$6:$C$505,$B246)=0,"нет такого документа у клиента","")))</f>
        <v/>
      </c>
    </row>
    <row r="247">
      <c r="A247" s="21" t="n"/>
      <c r="D247" s="13" t="n"/>
      <c r="F247" s="8">
        <f>IF($D247="","",IF($C247="","не разнесена: укажите документ",IF(COUNTIFS('Отгрузки'!$B$6:$B$505,$C247,'Отгрузки'!$C$6:$C$505,$B247)=0,"нет такого документа у клиента","")))</f>
        <v/>
      </c>
    </row>
    <row r="248">
      <c r="A248" s="21" t="n"/>
      <c r="D248" s="13" t="n"/>
      <c r="F248" s="8">
        <f>IF($D248="","",IF($C248="","не разнесена: укажите документ",IF(COUNTIFS('Отгрузки'!$B$6:$B$505,$C248,'Отгрузки'!$C$6:$C$505,$B248)=0,"нет такого документа у клиента","")))</f>
        <v/>
      </c>
    </row>
    <row r="249">
      <c r="A249" s="21" t="n"/>
      <c r="D249" s="13" t="n"/>
      <c r="F249" s="8">
        <f>IF($D249="","",IF($C249="","не разнесена: укажите документ",IF(COUNTIFS('Отгрузки'!$B$6:$B$505,$C249,'Отгрузки'!$C$6:$C$505,$B249)=0,"нет такого документа у клиента","")))</f>
        <v/>
      </c>
    </row>
    <row r="250">
      <c r="A250" s="21" t="n"/>
      <c r="D250" s="13" t="n"/>
      <c r="F250" s="8">
        <f>IF($D250="","",IF($C250="","не разнесена: укажите документ",IF(COUNTIFS('Отгрузки'!$B$6:$B$505,$C250,'Отгрузки'!$C$6:$C$505,$B250)=0,"нет такого документа у клиента","")))</f>
        <v/>
      </c>
    </row>
    <row r="251">
      <c r="A251" s="21" t="n"/>
      <c r="D251" s="13" t="n"/>
      <c r="F251" s="8">
        <f>IF($D251="","",IF($C251="","не разнесена: укажите документ",IF(COUNTIFS('Отгрузки'!$B$6:$B$505,$C251,'Отгрузки'!$C$6:$C$505,$B251)=0,"нет такого документа у клиента","")))</f>
        <v/>
      </c>
    </row>
    <row r="252">
      <c r="A252" s="21" t="n"/>
      <c r="D252" s="13" t="n"/>
      <c r="F252" s="8">
        <f>IF($D252="","",IF($C252="","не разнесена: укажите документ",IF(COUNTIFS('Отгрузки'!$B$6:$B$505,$C252,'Отгрузки'!$C$6:$C$505,$B252)=0,"нет такого документа у клиента","")))</f>
        <v/>
      </c>
    </row>
    <row r="253">
      <c r="A253" s="21" t="n"/>
      <c r="D253" s="13" t="n"/>
      <c r="F253" s="8">
        <f>IF($D253="","",IF($C253="","не разнесена: укажите документ",IF(COUNTIFS('Отгрузки'!$B$6:$B$505,$C253,'Отгрузки'!$C$6:$C$505,$B253)=0,"нет такого документа у клиента","")))</f>
        <v/>
      </c>
    </row>
    <row r="254">
      <c r="A254" s="21" t="n"/>
      <c r="D254" s="13" t="n"/>
      <c r="F254" s="8">
        <f>IF($D254="","",IF($C254="","не разнесена: укажите документ",IF(COUNTIFS('Отгрузки'!$B$6:$B$505,$C254,'Отгрузки'!$C$6:$C$505,$B254)=0,"нет такого документа у клиента","")))</f>
        <v/>
      </c>
    </row>
    <row r="255">
      <c r="A255" s="21" t="n"/>
      <c r="D255" s="13" t="n"/>
      <c r="F255" s="8">
        <f>IF($D255="","",IF($C255="","не разнесена: укажите документ",IF(COUNTIFS('Отгрузки'!$B$6:$B$505,$C255,'Отгрузки'!$C$6:$C$505,$B255)=0,"нет такого документа у клиента","")))</f>
        <v/>
      </c>
    </row>
    <row r="256">
      <c r="A256" s="21" t="n"/>
      <c r="D256" s="13" t="n"/>
      <c r="F256" s="8">
        <f>IF($D256="","",IF($C256="","не разнесена: укажите документ",IF(COUNTIFS('Отгрузки'!$B$6:$B$505,$C256,'Отгрузки'!$C$6:$C$505,$B256)=0,"нет такого документа у клиента","")))</f>
        <v/>
      </c>
    </row>
    <row r="257">
      <c r="A257" s="21" t="n"/>
      <c r="D257" s="13" t="n"/>
      <c r="F257" s="8">
        <f>IF($D257="","",IF($C257="","не разнесена: укажите документ",IF(COUNTIFS('Отгрузки'!$B$6:$B$505,$C257,'Отгрузки'!$C$6:$C$505,$B257)=0,"нет такого документа у клиента","")))</f>
        <v/>
      </c>
    </row>
    <row r="258">
      <c r="A258" s="21" t="n"/>
      <c r="D258" s="13" t="n"/>
      <c r="F258" s="8">
        <f>IF($D258="","",IF($C258="","не разнесена: укажите документ",IF(COUNTIFS('Отгрузки'!$B$6:$B$505,$C258,'Отгрузки'!$C$6:$C$505,$B258)=0,"нет такого документа у клиента","")))</f>
        <v/>
      </c>
    </row>
    <row r="259">
      <c r="A259" s="21" t="n"/>
      <c r="D259" s="13" t="n"/>
      <c r="F259" s="8">
        <f>IF($D259="","",IF($C259="","не разнесена: укажите документ",IF(COUNTIFS('Отгрузки'!$B$6:$B$505,$C259,'Отгрузки'!$C$6:$C$505,$B259)=0,"нет такого документа у клиента","")))</f>
        <v/>
      </c>
    </row>
    <row r="260">
      <c r="A260" s="21" t="n"/>
      <c r="D260" s="13" t="n"/>
      <c r="F260" s="8">
        <f>IF($D260="","",IF($C260="","не разнесена: укажите документ",IF(COUNTIFS('Отгрузки'!$B$6:$B$505,$C260,'Отгрузки'!$C$6:$C$505,$B260)=0,"нет такого документа у клиента","")))</f>
        <v/>
      </c>
    </row>
    <row r="261">
      <c r="A261" s="21" t="n"/>
      <c r="D261" s="13" t="n"/>
      <c r="F261" s="8">
        <f>IF($D261="","",IF($C261="","не разнесена: укажите документ",IF(COUNTIFS('Отгрузки'!$B$6:$B$505,$C261,'Отгрузки'!$C$6:$C$505,$B261)=0,"нет такого документа у клиента","")))</f>
        <v/>
      </c>
    </row>
    <row r="262">
      <c r="A262" s="21" t="n"/>
      <c r="D262" s="13" t="n"/>
      <c r="F262" s="8">
        <f>IF($D262="","",IF($C262="","не разнесена: укажите документ",IF(COUNTIFS('Отгрузки'!$B$6:$B$505,$C262,'Отгрузки'!$C$6:$C$505,$B262)=0,"нет такого документа у клиента","")))</f>
        <v/>
      </c>
    </row>
    <row r="263">
      <c r="A263" s="21" t="n"/>
      <c r="D263" s="13" t="n"/>
      <c r="F263" s="8">
        <f>IF($D263="","",IF($C263="","не разнесена: укажите документ",IF(COUNTIFS('Отгрузки'!$B$6:$B$505,$C263,'Отгрузки'!$C$6:$C$505,$B263)=0,"нет такого документа у клиента","")))</f>
        <v/>
      </c>
    </row>
    <row r="264">
      <c r="A264" s="21" t="n"/>
      <c r="D264" s="13" t="n"/>
      <c r="F264" s="8">
        <f>IF($D264="","",IF($C264="","не разнесена: укажите документ",IF(COUNTIFS('Отгрузки'!$B$6:$B$505,$C264,'Отгрузки'!$C$6:$C$505,$B264)=0,"нет такого документа у клиента","")))</f>
        <v/>
      </c>
    </row>
    <row r="265">
      <c r="A265" s="21" t="n"/>
      <c r="D265" s="13" t="n"/>
      <c r="F265" s="8">
        <f>IF($D265="","",IF($C265="","не разнесена: укажите документ",IF(COUNTIFS('Отгрузки'!$B$6:$B$505,$C265,'Отгрузки'!$C$6:$C$505,$B265)=0,"нет такого документа у клиента","")))</f>
        <v/>
      </c>
    </row>
    <row r="266">
      <c r="A266" s="21" t="n"/>
      <c r="D266" s="13" t="n"/>
      <c r="F266" s="8">
        <f>IF($D266="","",IF($C266="","не разнесена: укажите документ",IF(COUNTIFS('Отгрузки'!$B$6:$B$505,$C266,'Отгрузки'!$C$6:$C$505,$B266)=0,"нет такого документа у клиента","")))</f>
        <v/>
      </c>
    </row>
    <row r="267">
      <c r="A267" s="21" t="n"/>
      <c r="D267" s="13" t="n"/>
      <c r="F267" s="8">
        <f>IF($D267="","",IF($C267="","не разнесена: укажите документ",IF(COUNTIFS('Отгрузки'!$B$6:$B$505,$C267,'Отгрузки'!$C$6:$C$505,$B267)=0,"нет такого документа у клиента","")))</f>
        <v/>
      </c>
    </row>
    <row r="268">
      <c r="A268" s="21" t="n"/>
      <c r="D268" s="13" t="n"/>
      <c r="F268" s="8">
        <f>IF($D268="","",IF($C268="","не разнесена: укажите документ",IF(COUNTIFS('Отгрузки'!$B$6:$B$505,$C268,'Отгрузки'!$C$6:$C$505,$B268)=0,"нет такого документа у клиента","")))</f>
        <v/>
      </c>
    </row>
    <row r="269">
      <c r="A269" s="21" t="n"/>
      <c r="D269" s="13" t="n"/>
      <c r="F269" s="8">
        <f>IF($D269="","",IF($C269="","не разнесена: укажите документ",IF(COUNTIFS('Отгрузки'!$B$6:$B$505,$C269,'Отгрузки'!$C$6:$C$505,$B269)=0,"нет такого документа у клиента","")))</f>
        <v/>
      </c>
    </row>
    <row r="270">
      <c r="A270" s="21" t="n"/>
      <c r="D270" s="13" t="n"/>
      <c r="F270" s="8">
        <f>IF($D270="","",IF($C270="","не разнесена: укажите документ",IF(COUNTIFS('Отгрузки'!$B$6:$B$505,$C270,'Отгрузки'!$C$6:$C$505,$B270)=0,"нет такого документа у клиента","")))</f>
        <v/>
      </c>
    </row>
    <row r="271">
      <c r="A271" s="21" t="n"/>
      <c r="D271" s="13" t="n"/>
      <c r="F271" s="8">
        <f>IF($D271="","",IF($C271="","не разнесена: укажите документ",IF(COUNTIFS('Отгрузки'!$B$6:$B$505,$C271,'Отгрузки'!$C$6:$C$505,$B271)=0,"нет такого документа у клиента","")))</f>
        <v/>
      </c>
    </row>
    <row r="272">
      <c r="A272" s="21" t="n"/>
      <c r="D272" s="13" t="n"/>
      <c r="F272" s="8">
        <f>IF($D272="","",IF($C272="","не разнесена: укажите документ",IF(COUNTIFS('Отгрузки'!$B$6:$B$505,$C272,'Отгрузки'!$C$6:$C$505,$B272)=0,"нет такого документа у клиента","")))</f>
        <v/>
      </c>
    </row>
    <row r="273">
      <c r="A273" s="21" t="n"/>
      <c r="D273" s="13" t="n"/>
      <c r="F273" s="8">
        <f>IF($D273="","",IF($C273="","не разнесена: укажите документ",IF(COUNTIFS('Отгрузки'!$B$6:$B$505,$C273,'Отгрузки'!$C$6:$C$505,$B273)=0,"нет такого документа у клиента","")))</f>
        <v/>
      </c>
    </row>
    <row r="274">
      <c r="A274" s="21" t="n"/>
      <c r="D274" s="13" t="n"/>
      <c r="F274" s="8">
        <f>IF($D274="","",IF($C274="","не разнесена: укажите документ",IF(COUNTIFS('Отгрузки'!$B$6:$B$505,$C274,'Отгрузки'!$C$6:$C$505,$B274)=0,"нет такого документа у клиента","")))</f>
        <v/>
      </c>
    </row>
    <row r="275">
      <c r="A275" s="21" t="n"/>
      <c r="D275" s="13" t="n"/>
      <c r="F275" s="8">
        <f>IF($D275="","",IF($C275="","не разнесена: укажите документ",IF(COUNTIFS('Отгрузки'!$B$6:$B$505,$C275,'Отгрузки'!$C$6:$C$505,$B275)=0,"нет такого документа у клиента","")))</f>
        <v/>
      </c>
    </row>
    <row r="276">
      <c r="A276" s="21" t="n"/>
      <c r="D276" s="13" t="n"/>
      <c r="F276" s="8">
        <f>IF($D276="","",IF($C276="","не разнесена: укажите документ",IF(COUNTIFS('Отгрузки'!$B$6:$B$505,$C276,'Отгрузки'!$C$6:$C$505,$B276)=0,"нет такого документа у клиента","")))</f>
        <v/>
      </c>
    </row>
    <row r="277">
      <c r="A277" s="21" t="n"/>
      <c r="D277" s="13" t="n"/>
      <c r="F277" s="8">
        <f>IF($D277="","",IF($C277="","не разнесена: укажите документ",IF(COUNTIFS('Отгрузки'!$B$6:$B$505,$C277,'Отгрузки'!$C$6:$C$505,$B277)=0,"нет такого документа у клиента","")))</f>
        <v/>
      </c>
    </row>
    <row r="278">
      <c r="A278" s="21" t="n"/>
      <c r="D278" s="13" t="n"/>
      <c r="F278" s="8">
        <f>IF($D278="","",IF($C278="","не разнесена: укажите документ",IF(COUNTIFS('Отгрузки'!$B$6:$B$505,$C278,'Отгрузки'!$C$6:$C$505,$B278)=0,"нет такого документа у клиента","")))</f>
        <v/>
      </c>
    </row>
    <row r="279">
      <c r="A279" s="21" t="n"/>
      <c r="D279" s="13" t="n"/>
      <c r="F279" s="8">
        <f>IF($D279="","",IF($C279="","не разнесена: укажите документ",IF(COUNTIFS('Отгрузки'!$B$6:$B$505,$C279,'Отгрузки'!$C$6:$C$505,$B279)=0,"нет такого документа у клиента","")))</f>
        <v/>
      </c>
    </row>
    <row r="280">
      <c r="A280" s="21" t="n"/>
      <c r="D280" s="13" t="n"/>
      <c r="F280" s="8">
        <f>IF($D280="","",IF($C280="","не разнесена: укажите документ",IF(COUNTIFS('Отгрузки'!$B$6:$B$505,$C280,'Отгрузки'!$C$6:$C$505,$B280)=0,"нет такого документа у клиента","")))</f>
        <v/>
      </c>
    </row>
    <row r="281">
      <c r="A281" s="21" t="n"/>
      <c r="D281" s="13" t="n"/>
      <c r="F281" s="8">
        <f>IF($D281="","",IF($C281="","не разнесена: укажите документ",IF(COUNTIFS('Отгрузки'!$B$6:$B$505,$C281,'Отгрузки'!$C$6:$C$505,$B281)=0,"нет такого документа у клиента","")))</f>
        <v/>
      </c>
    </row>
    <row r="282">
      <c r="A282" s="21" t="n"/>
      <c r="D282" s="13" t="n"/>
      <c r="F282" s="8">
        <f>IF($D282="","",IF($C282="","не разнесена: укажите документ",IF(COUNTIFS('Отгрузки'!$B$6:$B$505,$C282,'Отгрузки'!$C$6:$C$505,$B282)=0,"нет такого документа у клиента","")))</f>
        <v/>
      </c>
    </row>
    <row r="283">
      <c r="A283" s="21" t="n"/>
      <c r="D283" s="13" t="n"/>
      <c r="F283" s="8">
        <f>IF($D283="","",IF($C283="","не разнесена: укажите документ",IF(COUNTIFS('Отгрузки'!$B$6:$B$505,$C283,'Отгрузки'!$C$6:$C$505,$B283)=0,"нет такого документа у клиента","")))</f>
        <v/>
      </c>
    </row>
    <row r="284">
      <c r="A284" s="21" t="n"/>
      <c r="D284" s="13" t="n"/>
      <c r="F284" s="8">
        <f>IF($D284="","",IF($C284="","не разнесена: укажите документ",IF(COUNTIFS('Отгрузки'!$B$6:$B$505,$C284,'Отгрузки'!$C$6:$C$505,$B284)=0,"нет такого документа у клиента","")))</f>
        <v/>
      </c>
    </row>
    <row r="285">
      <c r="A285" s="21" t="n"/>
      <c r="D285" s="13" t="n"/>
      <c r="F285" s="8">
        <f>IF($D285="","",IF($C285="","не разнесена: укажите документ",IF(COUNTIFS('Отгрузки'!$B$6:$B$505,$C285,'Отгрузки'!$C$6:$C$505,$B285)=0,"нет такого документа у клиента","")))</f>
        <v/>
      </c>
    </row>
    <row r="286">
      <c r="A286" s="21" t="n"/>
      <c r="D286" s="13" t="n"/>
      <c r="F286" s="8">
        <f>IF($D286="","",IF($C286="","не разнесена: укажите документ",IF(COUNTIFS('Отгрузки'!$B$6:$B$505,$C286,'Отгрузки'!$C$6:$C$505,$B286)=0,"нет такого документа у клиента","")))</f>
        <v/>
      </c>
    </row>
    <row r="287">
      <c r="A287" s="21" t="n"/>
      <c r="D287" s="13" t="n"/>
      <c r="F287" s="8">
        <f>IF($D287="","",IF($C287="","не разнесена: укажите документ",IF(COUNTIFS('Отгрузки'!$B$6:$B$505,$C287,'Отгрузки'!$C$6:$C$505,$B287)=0,"нет такого документа у клиента","")))</f>
        <v/>
      </c>
    </row>
    <row r="288">
      <c r="A288" s="21" t="n"/>
      <c r="D288" s="13" t="n"/>
      <c r="F288" s="8">
        <f>IF($D288="","",IF($C288="","не разнесена: укажите документ",IF(COUNTIFS('Отгрузки'!$B$6:$B$505,$C288,'Отгрузки'!$C$6:$C$505,$B288)=0,"нет такого документа у клиента","")))</f>
        <v/>
      </c>
    </row>
    <row r="289">
      <c r="A289" s="21" t="n"/>
      <c r="D289" s="13" t="n"/>
      <c r="F289" s="8">
        <f>IF($D289="","",IF($C289="","не разнесена: укажите документ",IF(COUNTIFS('Отгрузки'!$B$6:$B$505,$C289,'Отгрузки'!$C$6:$C$505,$B289)=0,"нет такого документа у клиента","")))</f>
        <v/>
      </c>
    </row>
    <row r="290">
      <c r="A290" s="21" t="n"/>
      <c r="D290" s="13" t="n"/>
      <c r="F290" s="8">
        <f>IF($D290="","",IF($C290="","не разнесена: укажите документ",IF(COUNTIFS('Отгрузки'!$B$6:$B$505,$C290,'Отгрузки'!$C$6:$C$505,$B290)=0,"нет такого документа у клиента","")))</f>
        <v/>
      </c>
    </row>
    <row r="291">
      <c r="A291" s="21" t="n"/>
      <c r="D291" s="13" t="n"/>
      <c r="F291" s="8">
        <f>IF($D291="","",IF($C291="","не разнесена: укажите документ",IF(COUNTIFS('Отгрузки'!$B$6:$B$505,$C291,'Отгрузки'!$C$6:$C$505,$B291)=0,"нет такого документа у клиента","")))</f>
        <v/>
      </c>
    </row>
    <row r="292">
      <c r="A292" s="21" t="n"/>
      <c r="D292" s="13" t="n"/>
      <c r="F292" s="8">
        <f>IF($D292="","",IF($C292="","не разнесена: укажите документ",IF(COUNTIFS('Отгрузки'!$B$6:$B$505,$C292,'Отгрузки'!$C$6:$C$505,$B292)=0,"нет такого документа у клиента","")))</f>
        <v/>
      </c>
    </row>
    <row r="293">
      <c r="A293" s="21" t="n"/>
      <c r="D293" s="13" t="n"/>
      <c r="F293" s="8">
        <f>IF($D293="","",IF($C293="","не разнесена: укажите документ",IF(COUNTIFS('Отгрузки'!$B$6:$B$505,$C293,'Отгрузки'!$C$6:$C$505,$B293)=0,"нет такого документа у клиента","")))</f>
        <v/>
      </c>
    </row>
    <row r="294">
      <c r="A294" s="21" t="n"/>
      <c r="D294" s="13" t="n"/>
      <c r="F294" s="8">
        <f>IF($D294="","",IF($C294="","не разнесена: укажите документ",IF(COUNTIFS('Отгрузки'!$B$6:$B$505,$C294,'Отгрузки'!$C$6:$C$505,$B294)=0,"нет такого документа у клиента","")))</f>
        <v/>
      </c>
    </row>
    <row r="295">
      <c r="A295" s="21" t="n"/>
      <c r="D295" s="13" t="n"/>
      <c r="F295" s="8">
        <f>IF($D295="","",IF($C295="","не разнесена: укажите документ",IF(COUNTIFS('Отгрузки'!$B$6:$B$505,$C295,'Отгрузки'!$C$6:$C$505,$B295)=0,"нет такого документа у клиента","")))</f>
        <v/>
      </c>
    </row>
    <row r="296">
      <c r="A296" s="21" t="n"/>
      <c r="D296" s="13" t="n"/>
      <c r="F296" s="8">
        <f>IF($D296="","",IF($C296="","не разнесена: укажите документ",IF(COUNTIFS('Отгрузки'!$B$6:$B$505,$C296,'Отгрузки'!$C$6:$C$505,$B296)=0,"нет такого документа у клиента","")))</f>
        <v/>
      </c>
    </row>
    <row r="297">
      <c r="A297" s="21" t="n"/>
      <c r="D297" s="13" t="n"/>
      <c r="F297" s="8">
        <f>IF($D297="","",IF($C297="","не разнесена: укажите документ",IF(COUNTIFS('Отгрузки'!$B$6:$B$505,$C297,'Отгрузки'!$C$6:$C$505,$B297)=0,"нет такого документа у клиента","")))</f>
        <v/>
      </c>
    </row>
    <row r="298">
      <c r="A298" s="21" t="n"/>
      <c r="D298" s="13" t="n"/>
      <c r="F298" s="8">
        <f>IF($D298="","",IF($C298="","не разнесена: укажите документ",IF(COUNTIFS('Отгрузки'!$B$6:$B$505,$C298,'Отгрузки'!$C$6:$C$505,$B298)=0,"нет такого документа у клиента","")))</f>
        <v/>
      </c>
    </row>
    <row r="299">
      <c r="A299" s="21" t="n"/>
      <c r="D299" s="13" t="n"/>
      <c r="F299" s="8">
        <f>IF($D299="","",IF($C299="","не разнесена: укажите документ",IF(COUNTIFS('Отгрузки'!$B$6:$B$505,$C299,'Отгрузки'!$C$6:$C$505,$B299)=0,"нет такого документа у клиента","")))</f>
        <v/>
      </c>
    </row>
    <row r="300">
      <c r="A300" s="21" t="n"/>
      <c r="D300" s="13" t="n"/>
      <c r="F300" s="8">
        <f>IF($D300="","",IF($C300="","не разнесена: укажите документ",IF(COUNTIFS('Отгрузки'!$B$6:$B$505,$C300,'Отгрузки'!$C$6:$C$505,$B300)=0,"нет такого документа у клиента","")))</f>
        <v/>
      </c>
    </row>
    <row r="301">
      <c r="A301" s="21" t="n"/>
      <c r="D301" s="13" t="n"/>
      <c r="F301" s="8">
        <f>IF($D301="","",IF($C301="","не разнесена: укажите документ",IF(COUNTIFS('Отгрузки'!$B$6:$B$505,$C301,'Отгрузки'!$C$6:$C$505,$B301)=0,"нет такого документа у клиента","")))</f>
        <v/>
      </c>
    </row>
    <row r="302">
      <c r="A302" s="21" t="n"/>
      <c r="D302" s="13" t="n"/>
      <c r="F302" s="8">
        <f>IF($D302="","",IF($C302="","не разнесена: укажите документ",IF(COUNTIFS('Отгрузки'!$B$6:$B$505,$C302,'Отгрузки'!$C$6:$C$505,$B302)=0,"нет такого документа у клиента","")))</f>
        <v/>
      </c>
    </row>
    <row r="303">
      <c r="A303" s="21" t="n"/>
      <c r="D303" s="13" t="n"/>
      <c r="F303" s="8">
        <f>IF($D303="","",IF($C303="","не разнесена: укажите документ",IF(COUNTIFS('Отгрузки'!$B$6:$B$505,$C303,'Отгрузки'!$C$6:$C$505,$B303)=0,"нет такого документа у клиента","")))</f>
        <v/>
      </c>
    </row>
    <row r="304">
      <c r="A304" s="21" t="n"/>
      <c r="D304" s="13" t="n"/>
      <c r="F304" s="8">
        <f>IF($D304="","",IF($C304="","не разнесена: укажите документ",IF(COUNTIFS('Отгрузки'!$B$6:$B$505,$C304,'Отгрузки'!$C$6:$C$505,$B304)=0,"нет такого документа у клиента","")))</f>
        <v/>
      </c>
    </row>
    <row r="305">
      <c r="A305" s="21" t="n"/>
      <c r="D305" s="13" t="n"/>
      <c r="F305" s="8">
        <f>IF($D305="","",IF($C305="","не разнесена: укажите документ",IF(COUNTIFS('Отгрузки'!$B$6:$B$505,$C305,'Отгрузки'!$C$6:$C$505,$B305)=0,"нет такого документа у клиента","")))</f>
        <v/>
      </c>
    </row>
    <row r="306">
      <c r="A306" s="21" t="n"/>
      <c r="D306" s="13" t="n"/>
      <c r="F306" s="8">
        <f>IF($D306="","",IF($C306="","не разнесена: укажите документ",IF(COUNTIFS('Отгрузки'!$B$6:$B$505,$C306,'Отгрузки'!$C$6:$C$505,$B306)=0,"нет такого документа у клиента","")))</f>
        <v/>
      </c>
    </row>
    <row r="307">
      <c r="A307" s="21" t="n"/>
      <c r="D307" s="13" t="n"/>
      <c r="F307" s="8">
        <f>IF($D307="","",IF($C307="","не разнесена: укажите документ",IF(COUNTIFS('Отгрузки'!$B$6:$B$505,$C307,'Отгрузки'!$C$6:$C$505,$B307)=0,"нет такого документа у клиента","")))</f>
        <v/>
      </c>
    </row>
    <row r="308">
      <c r="A308" s="21" t="n"/>
      <c r="D308" s="13" t="n"/>
      <c r="F308" s="8">
        <f>IF($D308="","",IF($C308="","не разнесена: укажите документ",IF(COUNTIFS('Отгрузки'!$B$6:$B$505,$C308,'Отгрузки'!$C$6:$C$505,$B308)=0,"нет такого документа у клиента","")))</f>
        <v/>
      </c>
    </row>
    <row r="309">
      <c r="A309" s="21" t="n"/>
      <c r="D309" s="13" t="n"/>
      <c r="F309" s="8">
        <f>IF($D309="","",IF($C309="","не разнесена: укажите документ",IF(COUNTIFS('Отгрузки'!$B$6:$B$505,$C309,'Отгрузки'!$C$6:$C$505,$B309)=0,"нет такого документа у клиента","")))</f>
        <v/>
      </c>
    </row>
    <row r="310">
      <c r="A310" s="21" t="n"/>
      <c r="D310" s="13" t="n"/>
      <c r="F310" s="8">
        <f>IF($D310="","",IF($C310="","не разнесена: укажите документ",IF(COUNTIFS('Отгрузки'!$B$6:$B$505,$C310,'Отгрузки'!$C$6:$C$505,$B310)=0,"нет такого документа у клиента","")))</f>
        <v/>
      </c>
    </row>
    <row r="311">
      <c r="A311" s="21" t="n"/>
      <c r="D311" s="13" t="n"/>
      <c r="F311" s="8">
        <f>IF($D311="","",IF($C311="","не разнесена: укажите документ",IF(COUNTIFS('Отгрузки'!$B$6:$B$505,$C311,'Отгрузки'!$C$6:$C$505,$B311)=0,"нет такого документа у клиента","")))</f>
        <v/>
      </c>
    </row>
    <row r="312">
      <c r="A312" s="21" t="n"/>
      <c r="D312" s="13" t="n"/>
      <c r="F312" s="8">
        <f>IF($D312="","",IF($C312="","не разнесена: укажите документ",IF(COUNTIFS('Отгрузки'!$B$6:$B$505,$C312,'Отгрузки'!$C$6:$C$505,$B312)=0,"нет такого документа у клиента","")))</f>
        <v/>
      </c>
    </row>
    <row r="313">
      <c r="A313" s="21" t="n"/>
      <c r="D313" s="13" t="n"/>
      <c r="F313" s="8">
        <f>IF($D313="","",IF($C313="","не разнесена: укажите документ",IF(COUNTIFS('Отгрузки'!$B$6:$B$505,$C313,'Отгрузки'!$C$6:$C$505,$B313)=0,"нет такого документа у клиента","")))</f>
        <v/>
      </c>
    </row>
    <row r="314">
      <c r="A314" s="21" t="n"/>
      <c r="D314" s="13" t="n"/>
      <c r="F314" s="8">
        <f>IF($D314="","",IF($C314="","не разнесена: укажите документ",IF(COUNTIFS('Отгрузки'!$B$6:$B$505,$C314,'Отгрузки'!$C$6:$C$505,$B314)=0,"нет такого документа у клиента","")))</f>
        <v/>
      </c>
    </row>
    <row r="315">
      <c r="A315" s="21" t="n"/>
      <c r="D315" s="13" t="n"/>
      <c r="F315" s="8">
        <f>IF($D315="","",IF($C315="","не разнесена: укажите документ",IF(COUNTIFS('Отгрузки'!$B$6:$B$505,$C315,'Отгрузки'!$C$6:$C$505,$B315)=0,"нет такого документа у клиента","")))</f>
        <v/>
      </c>
    </row>
    <row r="316">
      <c r="A316" s="21" t="n"/>
      <c r="D316" s="13" t="n"/>
      <c r="F316" s="8">
        <f>IF($D316="","",IF($C316="","не разнесена: укажите документ",IF(COUNTIFS('Отгрузки'!$B$6:$B$505,$C316,'Отгрузки'!$C$6:$C$505,$B316)=0,"нет такого документа у клиента","")))</f>
        <v/>
      </c>
    </row>
    <row r="317">
      <c r="A317" s="21" t="n"/>
      <c r="D317" s="13" t="n"/>
      <c r="F317" s="8">
        <f>IF($D317="","",IF($C317="","не разнесена: укажите документ",IF(COUNTIFS('Отгрузки'!$B$6:$B$505,$C317,'Отгрузки'!$C$6:$C$505,$B317)=0,"нет такого документа у клиента","")))</f>
        <v/>
      </c>
    </row>
    <row r="318">
      <c r="A318" s="21" t="n"/>
      <c r="D318" s="13" t="n"/>
      <c r="F318" s="8">
        <f>IF($D318="","",IF($C318="","не разнесена: укажите документ",IF(COUNTIFS('Отгрузки'!$B$6:$B$505,$C318,'Отгрузки'!$C$6:$C$505,$B318)=0,"нет такого документа у клиента","")))</f>
        <v/>
      </c>
    </row>
    <row r="319">
      <c r="A319" s="21" t="n"/>
      <c r="D319" s="13" t="n"/>
      <c r="F319" s="8">
        <f>IF($D319="","",IF($C319="","не разнесена: укажите документ",IF(COUNTIFS('Отгрузки'!$B$6:$B$505,$C319,'Отгрузки'!$C$6:$C$505,$B319)=0,"нет такого документа у клиента","")))</f>
        <v/>
      </c>
    </row>
    <row r="320">
      <c r="A320" s="21" t="n"/>
      <c r="D320" s="13" t="n"/>
      <c r="F320" s="8">
        <f>IF($D320="","",IF($C320="","не разнесена: укажите документ",IF(COUNTIFS('Отгрузки'!$B$6:$B$505,$C320,'Отгрузки'!$C$6:$C$505,$B320)=0,"нет такого документа у клиента","")))</f>
        <v/>
      </c>
    </row>
    <row r="321">
      <c r="A321" s="21" t="n"/>
      <c r="D321" s="13" t="n"/>
      <c r="F321" s="8">
        <f>IF($D321="","",IF($C321="","не разнесена: укажите документ",IF(COUNTIFS('Отгрузки'!$B$6:$B$505,$C321,'Отгрузки'!$C$6:$C$505,$B321)=0,"нет такого документа у клиента","")))</f>
        <v/>
      </c>
    </row>
    <row r="322">
      <c r="A322" s="21" t="n"/>
      <c r="D322" s="13" t="n"/>
      <c r="F322" s="8">
        <f>IF($D322="","",IF($C322="","не разнесена: укажите документ",IF(COUNTIFS('Отгрузки'!$B$6:$B$505,$C322,'Отгрузки'!$C$6:$C$505,$B322)=0,"нет такого документа у клиента","")))</f>
        <v/>
      </c>
    </row>
    <row r="323">
      <c r="A323" s="21" t="n"/>
      <c r="D323" s="13" t="n"/>
      <c r="F323" s="8">
        <f>IF($D323="","",IF($C323="","не разнесена: укажите документ",IF(COUNTIFS('Отгрузки'!$B$6:$B$505,$C323,'Отгрузки'!$C$6:$C$505,$B323)=0,"нет такого документа у клиента","")))</f>
        <v/>
      </c>
    </row>
    <row r="324">
      <c r="A324" s="21" t="n"/>
      <c r="D324" s="13" t="n"/>
      <c r="F324" s="8">
        <f>IF($D324="","",IF($C324="","не разнесена: укажите документ",IF(COUNTIFS('Отгрузки'!$B$6:$B$505,$C324,'Отгрузки'!$C$6:$C$505,$B324)=0,"нет такого документа у клиента","")))</f>
        <v/>
      </c>
    </row>
    <row r="325">
      <c r="A325" s="21" t="n"/>
      <c r="D325" s="13" t="n"/>
      <c r="F325" s="8">
        <f>IF($D325="","",IF($C325="","не разнесена: укажите документ",IF(COUNTIFS('Отгрузки'!$B$6:$B$505,$C325,'Отгрузки'!$C$6:$C$505,$B325)=0,"нет такого документа у клиента","")))</f>
        <v/>
      </c>
    </row>
    <row r="326">
      <c r="A326" s="21" t="n"/>
      <c r="D326" s="13" t="n"/>
      <c r="F326" s="8">
        <f>IF($D326="","",IF($C326="","не разнесена: укажите документ",IF(COUNTIFS('Отгрузки'!$B$6:$B$505,$C326,'Отгрузки'!$C$6:$C$505,$B326)=0,"нет такого документа у клиента","")))</f>
        <v/>
      </c>
    </row>
    <row r="327">
      <c r="A327" s="21" t="n"/>
      <c r="D327" s="13" t="n"/>
      <c r="F327" s="8">
        <f>IF($D327="","",IF($C327="","не разнесена: укажите документ",IF(COUNTIFS('Отгрузки'!$B$6:$B$505,$C327,'Отгрузки'!$C$6:$C$505,$B327)=0,"нет такого документа у клиента","")))</f>
        <v/>
      </c>
    </row>
    <row r="328">
      <c r="A328" s="21" t="n"/>
      <c r="D328" s="13" t="n"/>
      <c r="F328" s="8">
        <f>IF($D328="","",IF($C328="","не разнесена: укажите документ",IF(COUNTIFS('Отгрузки'!$B$6:$B$505,$C328,'Отгрузки'!$C$6:$C$505,$B328)=0,"нет такого документа у клиента","")))</f>
        <v/>
      </c>
    </row>
    <row r="329">
      <c r="A329" s="21" t="n"/>
      <c r="D329" s="13" t="n"/>
      <c r="F329" s="8">
        <f>IF($D329="","",IF($C329="","не разнесена: укажите документ",IF(COUNTIFS('Отгрузки'!$B$6:$B$505,$C329,'Отгрузки'!$C$6:$C$505,$B329)=0,"нет такого документа у клиента","")))</f>
        <v/>
      </c>
    </row>
    <row r="330">
      <c r="A330" s="21" t="n"/>
      <c r="D330" s="13" t="n"/>
      <c r="F330" s="8">
        <f>IF($D330="","",IF($C330="","не разнесена: укажите документ",IF(COUNTIFS('Отгрузки'!$B$6:$B$505,$C330,'Отгрузки'!$C$6:$C$505,$B330)=0,"нет такого документа у клиента","")))</f>
        <v/>
      </c>
    </row>
    <row r="331">
      <c r="A331" s="21" t="n"/>
      <c r="D331" s="13" t="n"/>
      <c r="F331" s="8">
        <f>IF($D331="","",IF($C331="","не разнесена: укажите документ",IF(COUNTIFS('Отгрузки'!$B$6:$B$505,$C331,'Отгрузки'!$C$6:$C$505,$B331)=0,"нет такого документа у клиента","")))</f>
        <v/>
      </c>
    </row>
    <row r="332">
      <c r="A332" s="21" t="n"/>
      <c r="D332" s="13" t="n"/>
      <c r="F332" s="8">
        <f>IF($D332="","",IF($C332="","не разнесена: укажите документ",IF(COUNTIFS('Отгрузки'!$B$6:$B$505,$C332,'Отгрузки'!$C$6:$C$505,$B332)=0,"нет такого документа у клиента","")))</f>
        <v/>
      </c>
    </row>
    <row r="333">
      <c r="A333" s="21" t="n"/>
      <c r="D333" s="13" t="n"/>
      <c r="F333" s="8">
        <f>IF($D333="","",IF($C333="","не разнесена: укажите документ",IF(COUNTIFS('Отгрузки'!$B$6:$B$505,$C333,'Отгрузки'!$C$6:$C$505,$B333)=0,"нет такого документа у клиента","")))</f>
        <v/>
      </c>
    </row>
    <row r="334">
      <c r="A334" s="21" t="n"/>
      <c r="D334" s="13" t="n"/>
      <c r="F334" s="8">
        <f>IF($D334="","",IF($C334="","не разнесена: укажите документ",IF(COUNTIFS('Отгрузки'!$B$6:$B$505,$C334,'Отгрузки'!$C$6:$C$505,$B334)=0,"нет такого документа у клиента","")))</f>
        <v/>
      </c>
    </row>
    <row r="335">
      <c r="A335" s="21" t="n"/>
      <c r="D335" s="13" t="n"/>
      <c r="F335" s="8">
        <f>IF($D335="","",IF($C335="","не разнесена: укажите документ",IF(COUNTIFS('Отгрузки'!$B$6:$B$505,$C335,'Отгрузки'!$C$6:$C$505,$B335)=0,"нет такого документа у клиента","")))</f>
        <v/>
      </c>
    </row>
    <row r="336">
      <c r="A336" s="21" t="n"/>
      <c r="D336" s="13" t="n"/>
      <c r="F336" s="8">
        <f>IF($D336="","",IF($C336="","не разнесена: укажите документ",IF(COUNTIFS('Отгрузки'!$B$6:$B$505,$C336,'Отгрузки'!$C$6:$C$505,$B336)=0,"нет такого документа у клиента","")))</f>
        <v/>
      </c>
    </row>
    <row r="337">
      <c r="A337" s="21" t="n"/>
      <c r="D337" s="13" t="n"/>
      <c r="F337" s="8">
        <f>IF($D337="","",IF($C337="","не разнесена: укажите документ",IF(COUNTIFS('Отгрузки'!$B$6:$B$505,$C337,'Отгрузки'!$C$6:$C$505,$B337)=0,"нет такого документа у клиента","")))</f>
        <v/>
      </c>
    </row>
    <row r="338">
      <c r="A338" s="21" t="n"/>
      <c r="D338" s="13" t="n"/>
      <c r="F338" s="8">
        <f>IF($D338="","",IF($C338="","не разнесена: укажите документ",IF(COUNTIFS('Отгрузки'!$B$6:$B$505,$C338,'Отгрузки'!$C$6:$C$505,$B338)=0,"нет такого документа у клиента","")))</f>
        <v/>
      </c>
    </row>
    <row r="339">
      <c r="A339" s="21" t="n"/>
      <c r="D339" s="13" t="n"/>
      <c r="F339" s="8">
        <f>IF($D339="","",IF($C339="","не разнесена: укажите документ",IF(COUNTIFS('Отгрузки'!$B$6:$B$505,$C339,'Отгрузки'!$C$6:$C$505,$B339)=0,"нет такого документа у клиента","")))</f>
        <v/>
      </c>
    </row>
    <row r="340">
      <c r="A340" s="21" t="n"/>
      <c r="D340" s="13" t="n"/>
      <c r="F340" s="8">
        <f>IF($D340="","",IF($C340="","не разнесена: укажите документ",IF(COUNTIFS('Отгрузки'!$B$6:$B$505,$C340,'Отгрузки'!$C$6:$C$505,$B340)=0,"нет такого документа у клиента","")))</f>
        <v/>
      </c>
    </row>
    <row r="341">
      <c r="A341" s="21" t="n"/>
      <c r="D341" s="13" t="n"/>
      <c r="F341" s="8">
        <f>IF($D341="","",IF($C341="","не разнесена: укажите документ",IF(COUNTIFS('Отгрузки'!$B$6:$B$505,$C341,'Отгрузки'!$C$6:$C$505,$B341)=0,"нет такого документа у клиента","")))</f>
        <v/>
      </c>
    </row>
    <row r="342">
      <c r="A342" s="21" t="n"/>
      <c r="D342" s="13" t="n"/>
      <c r="F342" s="8">
        <f>IF($D342="","",IF($C342="","не разнесена: укажите документ",IF(COUNTIFS('Отгрузки'!$B$6:$B$505,$C342,'Отгрузки'!$C$6:$C$505,$B342)=0,"нет такого документа у клиента","")))</f>
        <v/>
      </c>
    </row>
    <row r="343">
      <c r="A343" s="21" t="n"/>
      <c r="D343" s="13" t="n"/>
      <c r="F343" s="8">
        <f>IF($D343="","",IF($C343="","не разнесена: укажите документ",IF(COUNTIFS('Отгрузки'!$B$6:$B$505,$C343,'Отгрузки'!$C$6:$C$505,$B343)=0,"нет такого документа у клиента","")))</f>
        <v/>
      </c>
    </row>
    <row r="344">
      <c r="A344" s="21" t="n"/>
      <c r="D344" s="13" t="n"/>
      <c r="F344" s="8">
        <f>IF($D344="","",IF($C344="","не разнесена: укажите документ",IF(COUNTIFS('Отгрузки'!$B$6:$B$505,$C344,'Отгрузки'!$C$6:$C$505,$B344)=0,"нет такого документа у клиента","")))</f>
        <v/>
      </c>
    </row>
    <row r="345">
      <c r="A345" s="21" t="n"/>
      <c r="D345" s="13" t="n"/>
      <c r="F345" s="8">
        <f>IF($D345="","",IF($C345="","не разнесена: укажите документ",IF(COUNTIFS('Отгрузки'!$B$6:$B$505,$C345,'Отгрузки'!$C$6:$C$505,$B345)=0,"нет такого документа у клиента","")))</f>
        <v/>
      </c>
    </row>
    <row r="346">
      <c r="A346" s="21" t="n"/>
      <c r="D346" s="13" t="n"/>
      <c r="F346" s="8">
        <f>IF($D346="","",IF($C346="","не разнесена: укажите документ",IF(COUNTIFS('Отгрузки'!$B$6:$B$505,$C346,'Отгрузки'!$C$6:$C$505,$B346)=0,"нет такого документа у клиента","")))</f>
        <v/>
      </c>
    </row>
    <row r="347">
      <c r="A347" s="21" t="n"/>
      <c r="D347" s="13" t="n"/>
      <c r="F347" s="8">
        <f>IF($D347="","",IF($C347="","не разнесена: укажите документ",IF(COUNTIFS('Отгрузки'!$B$6:$B$505,$C347,'Отгрузки'!$C$6:$C$505,$B347)=0,"нет такого документа у клиента","")))</f>
        <v/>
      </c>
    </row>
    <row r="348">
      <c r="A348" s="21" t="n"/>
      <c r="D348" s="13" t="n"/>
      <c r="F348" s="8">
        <f>IF($D348="","",IF($C348="","не разнесена: укажите документ",IF(COUNTIFS('Отгрузки'!$B$6:$B$505,$C348,'Отгрузки'!$C$6:$C$505,$B348)=0,"нет такого документа у клиента","")))</f>
        <v/>
      </c>
    </row>
    <row r="349">
      <c r="A349" s="21" t="n"/>
      <c r="D349" s="13" t="n"/>
      <c r="F349" s="8">
        <f>IF($D349="","",IF($C349="","не разнесена: укажите документ",IF(COUNTIFS('Отгрузки'!$B$6:$B$505,$C349,'Отгрузки'!$C$6:$C$505,$B349)=0,"нет такого документа у клиента","")))</f>
        <v/>
      </c>
    </row>
    <row r="350">
      <c r="A350" s="21" t="n"/>
      <c r="D350" s="13" t="n"/>
      <c r="F350" s="8">
        <f>IF($D350="","",IF($C350="","не разнесена: укажите документ",IF(COUNTIFS('Отгрузки'!$B$6:$B$505,$C350,'Отгрузки'!$C$6:$C$505,$B350)=0,"нет такого документа у клиента","")))</f>
        <v/>
      </c>
    </row>
    <row r="351">
      <c r="A351" s="21" t="n"/>
      <c r="D351" s="13" t="n"/>
      <c r="F351" s="8">
        <f>IF($D351="","",IF($C351="","не разнесена: укажите документ",IF(COUNTIFS('Отгрузки'!$B$6:$B$505,$C351,'Отгрузки'!$C$6:$C$505,$B351)=0,"нет такого документа у клиента","")))</f>
        <v/>
      </c>
    </row>
    <row r="352">
      <c r="A352" s="21" t="n"/>
      <c r="D352" s="13" t="n"/>
      <c r="F352" s="8">
        <f>IF($D352="","",IF($C352="","не разнесена: укажите документ",IF(COUNTIFS('Отгрузки'!$B$6:$B$505,$C352,'Отгрузки'!$C$6:$C$505,$B352)=0,"нет такого документа у клиента","")))</f>
        <v/>
      </c>
    </row>
    <row r="353">
      <c r="A353" s="21" t="n"/>
      <c r="D353" s="13" t="n"/>
      <c r="F353" s="8">
        <f>IF($D353="","",IF($C353="","не разнесена: укажите документ",IF(COUNTIFS('Отгрузки'!$B$6:$B$505,$C353,'Отгрузки'!$C$6:$C$505,$B353)=0,"нет такого документа у клиента","")))</f>
        <v/>
      </c>
    </row>
    <row r="354">
      <c r="A354" s="21" t="n"/>
      <c r="D354" s="13" t="n"/>
      <c r="F354" s="8">
        <f>IF($D354="","",IF($C354="","не разнесена: укажите документ",IF(COUNTIFS('Отгрузки'!$B$6:$B$505,$C354,'Отгрузки'!$C$6:$C$505,$B354)=0,"нет такого документа у клиента","")))</f>
        <v/>
      </c>
    </row>
    <row r="355">
      <c r="A355" s="21" t="n"/>
      <c r="D355" s="13" t="n"/>
      <c r="F355" s="8">
        <f>IF($D355="","",IF($C355="","не разнесена: укажите документ",IF(COUNTIFS('Отгрузки'!$B$6:$B$505,$C355,'Отгрузки'!$C$6:$C$505,$B355)=0,"нет такого документа у клиента","")))</f>
        <v/>
      </c>
    </row>
    <row r="356">
      <c r="A356" s="21" t="n"/>
      <c r="D356" s="13" t="n"/>
      <c r="F356" s="8">
        <f>IF($D356="","",IF($C356="","не разнесена: укажите документ",IF(COUNTIFS('Отгрузки'!$B$6:$B$505,$C356,'Отгрузки'!$C$6:$C$505,$B356)=0,"нет такого документа у клиента","")))</f>
        <v/>
      </c>
    </row>
    <row r="357">
      <c r="A357" s="21" t="n"/>
      <c r="D357" s="13" t="n"/>
      <c r="F357" s="8">
        <f>IF($D357="","",IF($C357="","не разнесена: укажите документ",IF(COUNTIFS('Отгрузки'!$B$6:$B$505,$C357,'Отгрузки'!$C$6:$C$505,$B357)=0,"нет такого документа у клиента","")))</f>
        <v/>
      </c>
    </row>
    <row r="358">
      <c r="A358" s="21" t="n"/>
      <c r="D358" s="13" t="n"/>
      <c r="F358" s="8">
        <f>IF($D358="","",IF($C358="","не разнесена: укажите документ",IF(COUNTIFS('Отгрузки'!$B$6:$B$505,$C358,'Отгрузки'!$C$6:$C$505,$B358)=0,"нет такого документа у клиента","")))</f>
        <v/>
      </c>
    </row>
    <row r="359">
      <c r="A359" s="21" t="n"/>
      <c r="D359" s="13" t="n"/>
      <c r="F359" s="8">
        <f>IF($D359="","",IF($C359="","не разнесена: укажите документ",IF(COUNTIFS('Отгрузки'!$B$6:$B$505,$C359,'Отгрузки'!$C$6:$C$505,$B359)=0,"нет такого документа у клиента","")))</f>
        <v/>
      </c>
    </row>
    <row r="360">
      <c r="A360" s="21" t="n"/>
      <c r="D360" s="13" t="n"/>
      <c r="F360" s="8">
        <f>IF($D360="","",IF($C360="","не разнесена: укажите документ",IF(COUNTIFS('Отгрузки'!$B$6:$B$505,$C360,'Отгрузки'!$C$6:$C$505,$B360)=0,"нет такого документа у клиента","")))</f>
        <v/>
      </c>
    </row>
    <row r="361">
      <c r="A361" s="21" t="n"/>
      <c r="D361" s="13" t="n"/>
      <c r="F361" s="8">
        <f>IF($D361="","",IF($C361="","не разнесена: укажите документ",IF(COUNTIFS('Отгрузки'!$B$6:$B$505,$C361,'Отгрузки'!$C$6:$C$505,$B361)=0,"нет такого документа у клиента","")))</f>
        <v/>
      </c>
    </row>
    <row r="362">
      <c r="A362" s="21" t="n"/>
      <c r="D362" s="13" t="n"/>
      <c r="F362" s="8">
        <f>IF($D362="","",IF($C362="","не разнесена: укажите документ",IF(COUNTIFS('Отгрузки'!$B$6:$B$505,$C362,'Отгрузки'!$C$6:$C$505,$B362)=0,"нет такого документа у клиента","")))</f>
        <v/>
      </c>
    </row>
    <row r="363">
      <c r="A363" s="21" t="n"/>
      <c r="D363" s="13" t="n"/>
      <c r="F363" s="8">
        <f>IF($D363="","",IF($C363="","не разнесена: укажите документ",IF(COUNTIFS('Отгрузки'!$B$6:$B$505,$C363,'Отгрузки'!$C$6:$C$505,$B363)=0,"нет такого документа у клиента","")))</f>
        <v/>
      </c>
    </row>
    <row r="364">
      <c r="A364" s="21" t="n"/>
      <c r="D364" s="13" t="n"/>
      <c r="F364" s="8">
        <f>IF($D364="","",IF($C364="","не разнесена: укажите документ",IF(COUNTIFS('Отгрузки'!$B$6:$B$505,$C364,'Отгрузки'!$C$6:$C$505,$B364)=0,"нет такого документа у клиента","")))</f>
        <v/>
      </c>
    </row>
    <row r="365">
      <c r="A365" s="21" t="n"/>
      <c r="D365" s="13" t="n"/>
      <c r="F365" s="8">
        <f>IF($D365="","",IF($C365="","не разнесена: укажите документ",IF(COUNTIFS('Отгрузки'!$B$6:$B$505,$C365,'Отгрузки'!$C$6:$C$505,$B365)=0,"нет такого документа у клиента","")))</f>
        <v/>
      </c>
    </row>
    <row r="366">
      <c r="A366" s="21" t="n"/>
      <c r="D366" s="13" t="n"/>
      <c r="F366" s="8">
        <f>IF($D366="","",IF($C366="","не разнесена: укажите документ",IF(COUNTIFS('Отгрузки'!$B$6:$B$505,$C366,'Отгрузки'!$C$6:$C$505,$B366)=0,"нет такого документа у клиента","")))</f>
        <v/>
      </c>
    </row>
    <row r="367">
      <c r="A367" s="21" t="n"/>
      <c r="D367" s="13" t="n"/>
      <c r="F367" s="8">
        <f>IF($D367="","",IF($C367="","не разнесена: укажите документ",IF(COUNTIFS('Отгрузки'!$B$6:$B$505,$C367,'Отгрузки'!$C$6:$C$505,$B367)=0,"нет такого документа у клиента","")))</f>
        <v/>
      </c>
    </row>
    <row r="368">
      <c r="A368" s="21" t="n"/>
      <c r="D368" s="13" t="n"/>
      <c r="F368" s="8">
        <f>IF($D368="","",IF($C368="","не разнесена: укажите документ",IF(COUNTIFS('Отгрузки'!$B$6:$B$505,$C368,'Отгрузки'!$C$6:$C$505,$B368)=0,"нет такого документа у клиента","")))</f>
        <v/>
      </c>
    </row>
    <row r="369">
      <c r="A369" s="21" t="n"/>
      <c r="D369" s="13" t="n"/>
      <c r="F369" s="8">
        <f>IF($D369="","",IF($C369="","не разнесена: укажите документ",IF(COUNTIFS('Отгрузки'!$B$6:$B$505,$C369,'Отгрузки'!$C$6:$C$505,$B369)=0,"нет такого документа у клиента","")))</f>
        <v/>
      </c>
    </row>
    <row r="370">
      <c r="A370" s="21" t="n"/>
      <c r="D370" s="13" t="n"/>
      <c r="F370" s="8">
        <f>IF($D370="","",IF($C370="","не разнесена: укажите документ",IF(COUNTIFS('Отгрузки'!$B$6:$B$505,$C370,'Отгрузки'!$C$6:$C$505,$B370)=0,"нет такого документа у клиента","")))</f>
        <v/>
      </c>
    </row>
    <row r="371">
      <c r="A371" s="21" t="n"/>
      <c r="D371" s="13" t="n"/>
      <c r="F371" s="8">
        <f>IF($D371="","",IF($C371="","не разнесена: укажите документ",IF(COUNTIFS('Отгрузки'!$B$6:$B$505,$C371,'Отгрузки'!$C$6:$C$505,$B371)=0,"нет такого документа у клиента","")))</f>
        <v/>
      </c>
    </row>
    <row r="372">
      <c r="A372" s="21" t="n"/>
      <c r="D372" s="13" t="n"/>
      <c r="F372" s="8">
        <f>IF($D372="","",IF($C372="","не разнесена: укажите документ",IF(COUNTIFS('Отгрузки'!$B$6:$B$505,$C372,'Отгрузки'!$C$6:$C$505,$B372)=0,"нет такого документа у клиента","")))</f>
        <v/>
      </c>
    </row>
    <row r="373">
      <c r="A373" s="21" t="n"/>
      <c r="D373" s="13" t="n"/>
      <c r="F373" s="8">
        <f>IF($D373="","",IF($C373="","не разнесена: укажите документ",IF(COUNTIFS('Отгрузки'!$B$6:$B$505,$C373,'Отгрузки'!$C$6:$C$505,$B373)=0,"нет такого документа у клиента","")))</f>
        <v/>
      </c>
    </row>
    <row r="374">
      <c r="A374" s="21" t="n"/>
      <c r="D374" s="13" t="n"/>
      <c r="F374" s="8">
        <f>IF($D374="","",IF($C374="","не разнесена: укажите документ",IF(COUNTIFS('Отгрузки'!$B$6:$B$505,$C374,'Отгрузки'!$C$6:$C$505,$B374)=0,"нет такого документа у клиента","")))</f>
        <v/>
      </c>
    </row>
    <row r="375">
      <c r="A375" s="21" t="n"/>
      <c r="D375" s="13" t="n"/>
      <c r="F375" s="8">
        <f>IF($D375="","",IF($C375="","не разнесена: укажите документ",IF(COUNTIFS('Отгрузки'!$B$6:$B$505,$C375,'Отгрузки'!$C$6:$C$505,$B375)=0,"нет такого документа у клиента","")))</f>
        <v/>
      </c>
    </row>
    <row r="376">
      <c r="A376" s="21" t="n"/>
      <c r="D376" s="13" t="n"/>
      <c r="F376" s="8">
        <f>IF($D376="","",IF($C376="","не разнесена: укажите документ",IF(COUNTIFS('Отгрузки'!$B$6:$B$505,$C376,'Отгрузки'!$C$6:$C$505,$B376)=0,"нет такого документа у клиента","")))</f>
        <v/>
      </c>
    </row>
    <row r="377">
      <c r="A377" s="21" t="n"/>
      <c r="D377" s="13" t="n"/>
      <c r="F377" s="8">
        <f>IF($D377="","",IF($C377="","не разнесена: укажите документ",IF(COUNTIFS('Отгрузки'!$B$6:$B$505,$C377,'Отгрузки'!$C$6:$C$505,$B377)=0,"нет такого документа у клиента","")))</f>
        <v/>
      </c>
    </row>
    <row r="378">
      <c r="A378" s="21" t="n"/>
      <c r="D378" s="13" t="n"/>
      <c r="F378" s="8">
        <f>IF($D378="","",IF($C378="","не разнесена: укажите документ",IF(COUNTIFS('Отгрузки'!$B$6:$B$505,$C378,'Отгрузки'!$C$6:$C$505,$B378)=0,"нет такого документа у клиента","")))</f>
        <v/>
      </c>
    </row>
    <row r="379">
      <c r="A379" s="21" t="n"/>
      <c r="D379" s="13" t="n"/>
      <c r="F379" s="8">
        <f>IF($D379="","",IF($C379="","не разнесена: укажите документ",IF(COUNTIFS('Отгрузки'!$B$6:$B$505,$C379,'Отгрузки'!$C$6:$C$505,$B379)=0,"нет такого документа у клиента","")))</f>
        <v/>
      </c>
    </row>
    <row r="380">
      <c r="A380" s="21" t="n"/>
      <c r="D380" s="13" t="n"/>
      <c r="F380" s="8">
        <f>IF($D380="","",IF($C380="","не разнесена: укажите документ",IF(COUNTIFS('Отгрузки'!$B$6:$B$505,$C380,'Отгрузки'!$C$6:$C$505,$B380)=0,"нет такого документа у клиента","")))</f>
        <v/>
      </c>
    </row>
    <row r="381">
      <c r="A381" s="21" t="n"/>
      <c r="D381" s="13" t="n"/>
      <c r="F381" s="8">
        <f>IF($D381="","",IF($C381="","не разнесена: укажите документ",IF(COUNTIFS('Отгрузки'!$B$6:$B$505,$C381,'Отгрузки'!$C$6:$C$505,$B381)=0,"нет такого документа у клиента","")))</f>
        <v/>
      </c>
    </row>
    <row r="382">
      <c r="A382" s="21" t="n"/>
      <c r="D382" s="13" t="n"/>
      <c r="F382" s="8">
        <f>IF($D382="","",IF($C382="","не разнесена: укажите документ",IF(COUNTIFS('Отгрузки'!$B$6:$B$505,$C382,'Отгрузки'!$C$6:$C$505,$B382)=0,"нет такого документа у клиента","")))</f>
        <v/>
      </c>
    </row>
    <row r="383">
      <c r="A383" s="21" t="n"/>
      <c r="D383" s="13" t="n"/>
      <c r="F383" s="8">
        <f>IF($D383="","",IF($C383="","не разнесена: укажите документ",IF(COUNTIFS('Отгрузки'!$B$6:$B$505,$C383,'Отгрузки'!$C$6:$C$505,$B383)=0,"нет такого документа у клиента","")))</f>
        <v/>
      </c>
    </row>
    <row r="384">
      <c r="A384" s="21" t="n"/>
      <c r="D384" s="13" t="n"/>
      <c r="F384" s="8">
        <f>IF($D384="","",IF($C384="","не разнесена: укажите документ",IF(COUNTIFS('Отгрузки'!$B$6:$B$505,$C384,'Отгрузки'!$C$6:$C$505,$B384)=0,"нет такого документа у клиента","")))</f>
        <v/>
      </c>
    </row>
    <row r="385">
      <c r="A385" s="21" t="n"/>
      <c r="D385" s="13" t="n"/>
      <c r="F385" s="8">
        <f>IF($D385="","",IF($C385="","не разнесена: укажите документ",IF(COUNTIFS('Отгрузки'!$B$6:$B$505,$C385,'Отгрузки'!$C$6:$C$505,$B385)=0,"нет такого документа у клиента","")))</f>
        <v/>
      </c>
    </row>
    <row r="386">
      <c r="A386" s="21" t="n"/>
      <c r="D386" s="13" t="n"/>
      <c r="F386" s="8">
        <f>IF($D386="","",IF($C386="","не разнесена: укажите документ",IF(COUNTIFS('Отгрузки'!$B$6:$B$505,$C386,'Отгрузки'!$C$6:$C$505,$B386)=0,"нет такого документа у клиента","")))</f>
        <v/>
      </c>
    </row>
    <row r="387">
      <c r="A387" s="21" t="n"/>
      <c r="D387" s="13" t="n"/>
      <c r="F387" s="8">
        <f>IF($D387="","",IF($C387="","не разнесена: укажите документ",IF(COUNTIFS('Отгрузки'!$B$6:$B$505,$C387,'Отгрузки'!$C$6:$C$505,$B387)=0,"нет такого документа у клиента","")))</f>
        <v/>
      </c>
    </row>
    <row r="388">
      <c r="A388" s="21" t="n"/>
      <c r="D388" s="13" t="n"/>
      <c r="F388" s="8">
        <f>IF($D388="","",IF($C388="","не разнесена: укажите документ",IF(COUNTIFS('Отгрузки'!$B$6:$B$505,$C388,'Отгрузки'!$C$6:$C$505,$B388)=0,"нет такого документа у клиента","")))</f>
        <v/>
      </c>
    </row>
    <row r="389">
      <c r="A389" s="21" t="n"/>
      <c r="D389" s="13" t="n"/>
      <c r="F389" s="8">
        <f>IF($D389="","",IF($C389="","не разнесена: укажите документ",IF(COUNTIFS('Отгрузки'!$B$6:$B$505,$C389,'Отгрузки'!$C$6:$C$505,$B389)=0,"нет такого документа у клиента","")))</f>
        <v/>
      </c>
    </row>
    <row r="390">
      <c r="A390" s="21" t="n"/>
      <c r="D390" s="13" t="n"/>
      <c r="F390" s="8">
        <f>IF($D390="","",IF($C390="","не разнесена: укажите документ",IF(COUNTIFS('Отгрузки'!$B$6:$B$505,$C390,'Отгрузки'!$C$6:$C$505,$B390)=0,"нет такого документа у клиента","")))</f>
        <v/>
      </c>
    </row>
    <row r="391">
      <c r="A391" s="21" t="n"/>
      <c r="D391" s="13" t="n"/>
      <c r="F391" s="8">
        <f>IF($D391="","",IF($C391="","не разнесена: укажите документ",IF(COUNTIFS('Отгрузки'!$B$6:$B$505,$C391,'Отгрузки'!$C$6:$C$505,$B391)=0,"нет такого документа у клиента","")))</f>
        <v/>
      </c>
    </row>
    <row r="392">
      <c r="A392" s="21" t="n"/>
      <c r="D392" s="13" t="n"/>
      <c r="F392" s="8">
        <f>IF($D392="","",IF($C392="","не разнесена: укажите документ",IF(COUNTIFS('Отгрузки'!$B$6:$B$505,$C392,'Отгрузки'!$C$6:$C$505,$B392)=0,"нет такого документа у клиента","")))</f>
        <v/>
      </c>
    </row>
    <row r="393">
      <c r="A393" s="21" t="n"/>
      <c r="D393" s="13" t="n"/>
      <c r="F393" s="8">
        <f>IF($D393="","",IF($C393="","не разнесена: укажите документ",IF(COUNTIFS('Отгрузки'!$B$6:$B$505,$C393,'Отгрузки'!$C$6:$C$505,$B393)=0,"нет такого документа у клиента","")))</f>
        <v/>
      </c>
    </row>
    <row r="394">
      <c r="A394" s="21" t="n"/>
      <c r="D394" s="13" t="n"/>
      <c r="F394" s="8">
        <f>IF($D394="","",IF($C394="","не разнесена: укажите документ",IF(COUNTIFS('Отгрузки'!$B$6:$B$505,$C394,'Отгрузки'!$C$6:$C$505,$B394)=0,"нет такого документа у клиента","")))</f>
        <v/>
      </c>
    </row>
    <row r="395">
      <c r="A395" s="21" t="n"/>
      <c r="D395" s="13" t="n"/>
      <c r="F395" s="8">
        <f>IF($D395="","",IF($C395="","не разнесена: укажите документ",IF(COUNTIFS('Отгрузки'!$B$6:$B$505,$C395,'Отгрузки'!$C$6:$C$505,$B395)=0,"нет такого документа у клиента","")))</f>
        <v/>
      </c>
    </row>
    <row r="396">
      <c r="A396" s="21" t="n"/>
      <c r="D396" s="13" t="n"/>
      <c r="F396" s="8">
        <f>IF($D396="","",IF($C396="","не разнесена: укажите документ",IF(COUNTIFS('Отгрузки'!$B$6:$B$505,$C396,'Отгрузки'!$C$6:$C$505,$B396)=0,"нет такого документа у клиента","")))</f>
        <v/>
      </c>
    </row>
    <row r="397">
      <c r="A397" s="21" t="n"/>
      <c r="D397" s="13" t="n"/>
      <c r="F397" s="8">
        <f>IF($D397="","",IF($C397="","не разнесена: укажите документ",IF(COUNTIFS('Отгрузки'!$B$6:$B$505,$C397,'Отгрузки'!$C$6:$C$505,$B397)=0,"нет такого документа у клиента","")))</f>
        <v/>
      </c>
    </row>
    <row r="398">
      <c r="A398" s="21" t="n"/>
      <c r="D398" s="13" t="n"/>
      <c r="F398" s="8">
        <f>IF($D398="","",IF($C398="","не разнесена: укажите документ",IF(COUNTIFS('Отгрузки'!$B$6:$B$505,$C398,'Отгрузки'!$C$6:$C$505,$B398)=0,"нет такого документа у клиента","")))</f>
        <v/>
      </c>
    </row>
    <row r="399">
      <c r="A399" s="21" t="n"/>
      <c r="D399" s="13" t="n"/>
      <c r="F399" s="8">
        <f>IF($D399="","",IF($C399="","не разнесена: укажите документ",IF(COUNTIFS('Отгрузки'!$B$6:$B$505,$C399,'Отгрузки'!$C$6:$C$505,$B399)=0,"нет такого документа у клиента","")))</f>
        <v/>
      </c>
    </row>
    <row r="400">
      <c r="A400" s="21" t="n"/>
      <c r="D400" s="13" t="n"/>
      <c r="F400" s="8">
        <f>IF($D400="","",IF($C400="","не разнесена: укажите документ",IF(COUNTIFS('Отгрузки'!$B$6:$B$505,$C400,'Отгрузки'!$C$6:$C$505,$B400)=0,"нет такого документа у клиента","")))</f>
        <v/>
      </c>
    </row>
    <row r="401">
      <c r="A401" s="21" t="n"/>
      <c r="D401" s="13" t="n"/>
      <c r="F401" s="8">
        <f>IF($D401="","",IF($C401="","не разнесена: укажите документ",IF(COUNTIFS('Отгрузки'!$B$6:$B$505,$C401,'Отгрузки'!$C$6:$C$505,$B401)=0,"нет такого документа у клиента","")))</f>
        <v/>
      </c>
    </row>
    <row r="402">
      <c r="A402" s="21" t="n"/>
      <c r="D402" s="13" t="n"/>
      <c r="F402" s="8">
        <f>IF($D402="","",IF($C402="","не разнесена: укажите документ",IF(COUNTIFS('Отгрузки'!$B$6:$B$505,$C402,'Отгрузки'!$C$6:$C$505,$B402)=0,"нет такого документа у клиента","")))</f>
        <v/>
      </c>
    </row>
    <row r="403">
      <c r="A403" s="21" t="n"/>
      <c r="D403" s="13" t="n"/>
      <c r="F403" s="8">
        <f>IF($D403="","",IF($C403="","не разнесена: укажите документ",IF(COUNTIFS('Отгрузки'!$B$6:$B$505,$C403,'Отгрузки'!$C$6:$C$505,$B403)=0,"нет такого документа у клиента","")))</f>
        <v/>
      </c>
    </row>
    <row r="404">
      <c r="A404" s="21" t="n"/>
      <c r="D404" s="13" t="n"/>
      <c r="F404" s="8">
        <f>IF($D404="","",IF($C404="","не разнесена: укажите документ",IF(COUNTIFS('Отгрузки'!$B$6:$B$505,$C404,'Отгрузки'!$C$6:$C$505,$B404)=0,"нет такого документа у клиента","")))</f>
        <v/>
      </c>
    </row>
    <row r="405">
      <c r="A405" s="21" t="n"/>
      <c r="D405" s="13" t="n"/>
      <c r="F405" s="8">
        <f>IF($D405="","",IF($C405="","не разнесена: укажите документ",IF(COUNTIFS('Отгрузки'!$B$6:$B$505,$C405,'Отгрузки'!$C$6:$C$505,$B405)=0,"нет такого документа у клиента","")))</f>
        <v/>
      </c>
    </row>
    <row r="406">
      <c r="A406" s="21" t="n"/>
      <c r="D406" s="13" t="n"/>
      <c r="F406" s="8">
        <f>IF($D406="","",IF($C406="","не разнесена: укажите документ",IF(COUNTIFS('Отгрузки'!$B$6:$B$505,$C406,'Отгрузки'!$C$6:$C$505,$B406)=0,"нет такого документа у клиента","")))</f>
        <v/>
      </c>
    </row>
    <row r="407">
      <c r="A407" s="21" t="n"/>
      <c r="D407" s="13" t="n"/>
      <c r="F407" s="8">
        <f>IF($D407="","",IF($C407="","не разнесена: укажите документ",IF(COUNTIFS('Отгрузки'!$B$6:$B$505,$C407,'Отгрузки'!$C$6:$C$505,$B407)=0,"нет такого документа у клиента","")))</f>
        <v/>
      </c>
    </row>
    <row r="408">
      <c r="A408" s="21" t="n"/>
      <c r="D408" s="13" t="n"/>
      <c r="F408" s="8">
        <f>IF($D408="","",IF($C408="","не разнесена: укажите документ",IF(COUNTIFS('Отгрузки'!$B$6:$B$505,$C408,'Отгрузки'!$C$6:$C$505,$B408)=0,"нет такого документа у клиента","")))</f>
        <v/>
      </c>
    </row>
    <row r="409">
      <c r="A409" s="21" t="n"/>
      <c r="D409" s="13" t="n"/>
      <c r="F409" s="8">
        <f>IF($D409="","",IF($C409="","не разнесена: укажите документ",IF(COUNTIFS('Отгрузки'!$B$6:$B$505,$C409,'Отгрузки'!$C$6:$C$505,$B409)=0,"нет такого документа у клиента","")))</f>
        <v/>
      </c>
    </row>
    <row r="410">
      <c r="A410" s="21" t="n"/>
      <c r="D410" s="13" t="n"/>
      <c r="F410" s="8">
        <f>IF($D410="","",IF($C410="","не разнесена: укажите документ",IF(COUNTIFS('Отгрузки'!$B$6:$B$505,$C410,'Отгрузки'!$C$6:$C$505,$B410)=0,"нет такого документа у клиента","")))</f>
        <v/>
      </c>
    </row>
    <row r="411">
      <c r="A411" s="21" t="n"/>
      <c r="D411" s="13" t="n"/>
      <c r="F411" s="8">
        <f>IF($D411="","",IF($C411="","не разнесена: укажите документ",IF(COUNTIFS('Отгрузки'!$B$6:$B$505,$C411,'Отгрузки'!$C$6:$C$505,$B411)=0,"нет такого документа у клиента","")))</f>
        <v/>
      </c>
    </row>
    <row r="412">
      <c r="A412" s="21" t="n"/>
      <c r="D412" s="13" t="n"/>
      <c r="F412" s="8">
        <f>IF($D412="","",IF($C412="","не разнесена: укажите документ",IF(COUNTIFS('Отгрузки'!$B$6:$B$505,$C412,'Отгрузки'!$C$6:$C$505,$B412)=0,"нет такого документа у клиента","")))</f>
        <v/>
      </c>
    </row>
    <row r="413">
      <c r="A413" s="21" t="n"/>
      <c r="D413" s="13" t="n"/>
      <c r="F413" s="8">
        <f>IF($D413="","",IF($C413="","не разнесена: укажите документ",IF(COUNTIFS('Отгрузки'!$B$6:$B$505,$C413,'Отгрузки'!$C$6:$C$505,$B413)=0,"нет такого документа у клиента","")))</f>
        <v/>
      </c>
    </row>
    <row r="414">
      <c r="A414" s="21" t="n"/>
      <c r="D414" s="13" t="n"/>
      <c r="F414" s="8">
        <f>IF($D414="","",IF($C414="","не разнесена: укажите документ",IF(COUNTIFS('Отгрузки'!$B$6:$B$505,$C414,'Отгрузки'!$C$6:$C$505,$B414)=0,"нет такого документа у клиента","")))</f>
        <v/>
      </c>
    </row>
    <row r="415">
      <c r="A415" s="21" t="n"/>
      <c r="D415" s="13" t="n"/>
      <c r="F415" s="8">
        <f>IF($D415="","",IF($C415="","не разнесена: укажите документ",IF(COUNTIFS('Отгрузки'!$B$6:$B$505,$C415,'Отгрузки'!$C$6:$C$505,$B415)=0,"нет такого документа у клиента","")))</f>
        <v/>
      </c>
    </row>
    <row r="416">
      <c r="A416" s="21" t="n"/>
      <c r="D416" s="13" t="n"/>
      <c r="F416" s="8">
        <f>IF($D416="","",IF($C416="","не разнесена: укажите документ",IF(COUNTIFS('Отгрузки'!$B$6:$B$505,$C416,'Отгрузки'!$C$6:$C$505,$B416)=0,"нет такого документа у клиента","")))</f>
        <v/>
      </c>
    </row>
    <row r="417">
      <c r="A417" s="21" t="n"/>
      <c r="D417" s="13" t="n"/>
      <c r="F417" s="8">
        <f>IF($D417="","",IF($C417="","не разнесена: укажите документ",IF(COUNTIFS('Отгрузки'!$B$6:$B$505,$C417,'Отгрузки'!$C$6:$C$505,$B417)=0,"нет такого документа у клиента","")))</f>
        <v/>
      </c>
    </row>
    <row r="418">
      <c r="A418" s="21" t="n"/>
      <c r="D418" s="13" t="n"/>
      <c r="F418" s="8">
        <f>IF($D418="","",IF($C418="","не разнесена: укажите документ",IF(COUNTIFS('Отгрузки'!$B$6:$B$505,$C418,'Отгрузки'!$C$6:$C$505,$B418)=0,"нет такого документа у клиента","")))</f>
        <v/>
      </c>
    </row>
    <row r="419">
      <c r="A419" s="21" t="n"/>
      <c r="D419" s="13" t="n"/>
      <c r="F419" s="8">
        <f>IF($D419="","",IF($C419="","не разнесена: укажите документ",IF(COUNTIFS('Отгрузки'!$B$6:$B$505,$C419,'Отгрузки'!$C$6:$C$505,$B419)=0,"нет такого документа у клиента","")))</f>
        <v/>
      </c>
    </row>
    <row r="420">
      <c r="A420" s="21" t="n"/>
      <c r="D420" s="13" t="n"/>
      <c r="F420" s="8">
        <f>IF($D420="","",IF($C420="","не разнесена: укажите документ",IF(COUNTIFS('Отгрузки'!$B$6:$B$505,$C420,'Отгрузки'!$C$6:$C$505,$B420)=0,"нет такого документа у клиента","")))</f>
        <v/>
      </c>
    </row>
    <row r="421">
      <c r="A421" s="21" t="n"/>
      <c r="D421" s="13" t="n"/>
      <c r="F421" s="8">
        <f>IF($D421="","",IF($C421="","не разнесена: укажите документ",IF(COUNTIFS('Отгрузки'!$B$6:$B$505,$C421,'Отгрузки'!$C$6:$C$505,$B421)=0,"нет такого документа у клиента","")))</f>
        <v/>
      </c>
    </row>
    <row r="422">
      <c r="A422" s="21" t="n"/>
      <c r="D422" s="13" t="n"/>
      <c r="F422" s="8">
        <f>IF($D422="","",IF($C422="","не разнесена: укажите документ",IF(COUNTIFS('Отгрузки'!$B$6:$B$505,$C422,'Отгрузки'!$C$6:$C$505,$B422)=0,"нет такого документа у клиента","")))</f>
        <v/>
      </c>
    </row>
    <row r="423">
      <c r="A423" s="21" t="n"/>
      <c r="D423" s="13" t="n"/>
      <c r="F423" s="8">
        <f>IF($D423="","",IF($C423="","не разнесена: укажите документ",IF(COUNTIFS('Отгрузки'!$B$6:$B$505,$C423,'Отгрузки'!$C$6:$C$505,$B423)=0,"нет такого документа у клиента","")))</f>
        <v/>
      </c>
    </row>
    <row r="424">
      <c r="A424" s="21" t="n"/>
      <c r="D424" s="13" t="n"/>
      <c r="F424" s="8">
        <f>IF($D424="","",IF($C424="","не разнесена: укажите документ",IF(COUNTIFS('Отгрузки'!$B$6:$B$505,$C424,'Отгрузки'!$C$6:$C$505,$B424)=0,"нет такого документа у клиента","")))</f>
        <v/>
      </c>
    </row>
    <row r="425">
      <c r="A425" s="21" t="n"/>
      <c r="D425" s="13" t="n"/>
      <c r="F425" s="8">
        <f>IF($D425="","",IF($C425="","не разнесена: укажите документ",IF(COUNTIFS('Отгрузки'!$B$6:$B$505,$C425,'Отгрузки'!$C$6:$C$505,$B425)=0,"нет такого документа у клиента","")))</f>
        <v/>
      </c>
    </row>
    <row r="426">
      <c r="A426" s="21" t="n"/>
      <c r="D426" s="13" t="n"/>
      <c r="F426" s="8">
        <f>IF($D426="","",IF($C426="","не разнесена: укажите документ",IF(COUNTIFS('Отгрузки'!$B$6:$B$505,$C426,'Отгрузки'!$C$6:$C$505,$B426)=0,"нет такого документа у клиента","")))</f>
        <v/>
      </c>
    </row>
    <row r="427">
      <c r="A427" s="21" t="n"/>
      <c r="D427" s="13" t="n"/>
      <c r="F427" s="8">
        <f>IF($D427="","",IF($C427="","не разнесена: укажите документ",IF(COUNTIFS('Отгрузки'!$B$6:$B$505,$C427,'Отгрузки'!$C$6:$C$505,$B427)=0,"нет такого документа у клиента","")))</f>
        <v/>
      </c>
    </row>
    <row r="428">
      <c r="A428" s="21" t="n"/>
      <c r="D428" s="13" t="n"/>
      <c r="F428" s="8">
        <f>IF($D428="","",IF($C428="","не разнесена: укажите документ",IF(COUNTIFS('Отгрузки'!$B$6:$B$505,$C428,'Отгрузки'!$C$6:$C$505,$B428)=0,"нет такого документа у клиента","")))</f>
        <v/>
      </c>
    </row>
    <row r="429">
      <c r="A429" s="21" t="n"/>
      <c r="D429" s="13" t="n"/>
      <c r="F429" s="8">
        <f>IF($D429="","",IF($C429="","не разнесена: укажите документ",IF(COUNTIFS('Отгрузки'!$B$6:$B$505,$C429,'Отгрузки'!$C$6:$C$505,$B429)=0,"нет такого документа у клиента","")))</f>
        <v/>
      </c>
    </row>
    <row r="430">
      <c r="A430" s="21" t="n"/>
      <c r="D430" s="13" t="n"/>
      <c r="F430" s="8">
        <f>IF($D430="","",IF($C430="","не разнесена: укажите документ",IF(COUNTIFS('Отгрузки'!$B$6:$B$505,$C430,'Отгрузки'!$C$6:$C$505,$B430)=0,"нет такого документа у клиента","")))</f>
        <v/>
      </c>
    </row>
    <row r="431">
      <c r="A431" s="21" t="n"/>
      <c r="D431" s="13" t="n"/>
      <c r="F431" s="8">
        <f>IF($D431="","",IF($C431="","не разнесена: укажите документ",IF(COUNTIFS('Отгрузки'!$B$6:$B$505,$C431,'Отгрузки'!$C$6:$C$505,$B431)=0,"нет такого документа у клиента","")))</f>
        <v/>
      </c>
    </row>
    <row r="432">
      <c r="A432" s="21" t="n"/>
      <c r="D432" s="13" t="n"/>
      <c r="F432" s="8">
        <f>IF($D432="","",IF($C432="","не разнесена: укажите документ",IF(COUNTIFS('Отгрузки'!$B$6:$B$505,$C432,'Отгрузки'!$C$6:$C$505,$B432)=0,"нет такого документа у клиента","")))</f>
        <v/>
      </c>
    </row>
    <row r="433">
      <c r="A433" s="21" t="n"/>
      <c r="D433" s="13" t="n"/>
      <c r="F433" s="8">
        <f>IF($D433="","",IF($C433="","не разнесена: укажите документ",IF(COUNTIFS('Отгрузки'!$B$6:$B$505,$C433,'Отгрузки'!$C$6:$C$505,$B433)=0,"нет такого документа у клиента","")))</f>
        <v/>
      </c>
    </row>
    <row r="434">
      <c r="A434" s="21" t="n"/>
      <c r="D434" s="13" t="n"/>
      <c r="F434" s="8">
        <f>IF($D434="","",IF($C434="","не разнесена: укажите документ",IF(COUNTIFS('Отгрузки'!$B$6:$B$505,$C434,'Отгрузки'!$C$6:$C$505,$B434)=0,"нет такого документа у клиента","")))</f>
        <v/>
      </c>
    </row>
    <row r="435">
      <c r="A435" s="21" t="n"/>
      <c r="D435" s="13" t="n"/>
      <c r="F435" s="8">
        <f>IF($D435="","",IF($C435="","не разнесена: укажите документ",IF(COUNTIFS('Отгрузки'!$B$6:$B$505,$C435,'Отгрузки'!$C$6:$C$505,$B435)=0,"нет такого документа у клиента","")))</f>
        <v/>
      </c>
    </row>
    <row r="436">
      <c r="A436" s="21" t="n"/>
      <c r="D436" s="13" t="n"/>
      <c r="F436" s="8">
        <f>IF($D436="","",IF($C436="","не разнесена: укажите документ",IF(COUNTIFS('Отгрузки'!$B$6:$B$505,$C436,'Отгрузки'!$C$6:$C$505,$B436)=0,"нет такого документа у клиента","")))</f>
        <v/>
      </c>
    </row>
    <row r="437">
      <c r="A437" s="21" t="n"/>
      <c r="D437" s="13" t="n"/>
      <c r="F437" s="8">
        <f>IF($D437="","",IF($C437="","не разнесена: укажите документ",IF(COUNTIFS('Отгрузки'!$B$6:$B$505,$C437,'Отгрузки'!$C$6:$C$505,$B437)=0,"нет такого документа у клиента","")))</f>
        <v/>
      </c>
    </row>
    <row r="438">
      <c r="A438" s="21" t="n"/>
      <c r="D438" s="13" t="n"/>
      <c r="F438" s="8">
        <f>IF($D438="","",IF($C438="","не разнесена: укажите документ",IF(COUNTIFS('Отгрузки'!$B$6:$B$505,$C438,'Отгрузки'!$C$6:$C$505,$B438)=0,"нет такого документа у клиента","")))</f>
        <v/>
      </c>
    </row>
    <row r="439">
      <c r="A439" s="21" t="n"/>
      <c r="D439" s="13" t="n"/>
      <c r="F439" s="8">
        <f>IF($D439="","",IF($C439="","не разнесена: укажите документ",IF(COUNTIFS('Отгрузки'!$B$6:$B$505,$C439,'Отгрузки'!$C$6:$C$505,$B439)=0,"нет такого документа у клиента","")))</f>
        <v/>
      </c>
    </row>
    <row r="440">
      <c r="A440" s="21" t="n"/>
      <c r="D440" s="13" t="n"/>
      <c r="F440" s="8">
        <f>IF($D440="","",IF($C440="","не разнесена: укажите документ",IF(COUNTIFS('Отгрузки'!$B$6:$B$505,$C440,'Отгрузки'!$C$6:$C$505,$B440)=0,"нет такого документа у клиента","")))</f>
        <v/>
      </c>
    </row>
    <row r="441">
      <c r="A441" s="21" t="n"/>
      <c r="D441" s="13" t="n"/>
      <c r="F441" s="8">
        <f>IF($D441="","",IF($C441="","не разнесена: укажите документ",IF(COUNTIFS('Отгрузки'!$B$6:$B$505,$C441,'Отгрузки'!$C$6:$C$505,$B441)=0,"нет такого документа у клиента","")))</f>
        <v/>
      </c>
    </row>
    <row r="442">
      <c r="A442" s="21" t="n"/>
      <c r="D442" s="13" t="n"/>
      <c r="F442" s="8">
        <f>IF($D442="","",IF($C442="","не разнесена: укажите документ",IF(COUNTIFS('Отгрузки'!$B$6:$B$505,$C442,'Отгрузки'!$C$6:$C$505,$B442)=0,"нет такого документа у клиента","")))</f>
        <v/>
      </c>
    </row>
    <row r="443">
      <c r="A443" s="21" t="n"/>
      <c r="D443" s="13" t="n"/>
      <c r="F443" s="8">
        <f>IF($D443="","",IF($C443="","не разнесена: укажите документ",IF(COUNTIFS('Отгрузки'!$B$6:$B$505,$C443,'Отгрузки'!$C$6:$C$505,$B443)=0,"нет такого документа у клиента","")))</f>
        <v/>
      </c>
    </row>
    <row r="444">
      <c r="A444" s="21" t="n"/>
      <c r="D444" s="13" t="n"/>
      <c r="F444" s="8">
        <f>IF($D444="","",IF($C444="","не разнесена: укажите документ",IF(COUNTIFS('Отгрузки'!$B$6:$B$505,$C444,'Отгрузки'!$C$6:$C$505,$B444)=0,"нет такого документа у клиента","")))</f>
        <v/>
      </c>
    </row>
    <row r="445">
      <c r="A445" s="21" t="n"/>
      <c r="D445" s="13" t="n"/>
      <c r="F445" s="8">
        <f>IF($D445="","",IF($C445="","не разнесена: укажите документ",IF(COUNTIFS('Отгрузки'!$B$6:$B$505,$C445,'Отгрузки'!$C$6:$C$505,$B445)=0,"нет такого документа у клиента","")))</f>
        <v/>
      </c>
    </row>
    <row r="446">
      <c r="A446" s="21" t="n"/>
      <c r="D446" s="13" t="n"/>
      <c r="F446" s="8">
        <f>IF($D446="","",IF($C446="","не разнесена: укажите документ",IF(COUNTIFS('Отгрузки'!$B$6:$B$505,$C446,'Отгрузки'!$C$6:$C$505,$B446)=0,"нет такого документа у клиента","")))</f>
        <v/>
      </c>
    </row>
    <row r="447">
      <c r="A447" s="21" t="n"/>
      <c r="D447" s="13" t="n"/>
      <c r="F447" s="8">
        <f>IF($D447="","",IF($C447="","не разнесена: укажите документ",IF(COUNTIFS('Отгрузки'!$B$6:$B$505,$C447,'Отгрузки'!$C$6:$C$505,$B447)=0,"нет такого документа у клиента","")))</f>
        <v/>
      </c>
    </row>
    <row r="448">
      <c r="A448" s="21" t="n"/>
      <c r="D448" s="13" t="n"/>
      <c r="F448" s="8">
        <f>IF($D448="","",IF($C448="","не разнесена: укажите документ",IF(COUNTIFS('Отгрузки'!$B$6:$B$505,$C448,'Отгрузки'!$C$6:$C$505,$B448)=0,"нет такого документа у клиента","")))</f>
        <v/>
      </c>
    </row>
    <row r="449">
      <c r="A449" s="21" t="n"/>
      <c r="D449" s="13" t="n"/>
      <c r="F449" s="8">
        <f>IF($D449="","",IF($C449="","не разнесена: укажите документ",IF(COUNTIFS('Отгрузки'!$B$6:$B$505,$C449,'Отгрузки'!$C$6:$C$505,$B449)=0,"нет такого документа у клиента","")))</f>
        <v/>
      </c>
    </row>
    <row r="450">
      <c r="A450" s="21" t="n"/>
      <c r="D450" s="13" t="n"/>
      <c r="F450" s="8">
        <f>IF($D450="","",IF($C450="","не разнесена: укажите документ",IF(COUNTIFS('Отгрузки'!$B$6:$B$505,$C450,'Отгрузки'!$C$6:$C$505,$B450)=0,"нет такого документа у клиента","")))</f>
        <v/>
      </c>
    </row>
    <row r="451">
      <c r="A451" s="21" t="n"/>
      <c r="D451" s="13" t="n"/>
      <c r="F451" s="8">
        <f>IF($D451="","",IF($C451="","не разнесена: укажите документ",IF(COUNTIFS('Отгрузки'!$B$6:$B$505,$C451,'Отгрузки'!$C$6:$C$505,$B451)=0,"нет такого документа у клиента","")))</f>
        <v/>
      </c>
    </row>
    <row r="452">
      <c r="A452" s="21" t="n"/>
      <c r="D452" s="13" t="n"/>
      <c r="F452" s="8">
        <f>IF($D452="","",IF($C452="","не разнесена: укажите документ",IF(COUNTIFS('Отгрузки'!$B$6:$B$505,$C452,'Отгрузки'!$C$6:$C$505,$B452)=0,"нет такого документа у клиента","")))</f>
        <v/>
      </c>
    </row>
    <row r="453">
      <c r="A453" s="21" t="n"/>
      <c r="D453" s="13" t="n"/>
      <c r="F453" s="8">
        <f>IF($D453="","",IF($C453="","не разнесена: укажите документ",IF(COUNTIFS('Отгрузки'!$B$6:$B$505,$C453,'Отгрузки'!$C$6:$C$505,$B453)=0,"нет такого документа у клиента","")))</f>
        <v/>
      </c>
    </row>
    <row r="454">
      <c r="A454" s="21" t="n"/>
      <c r="D454" s="13" t="n"/>
      <c r="F454" s="8">
        <f>IF($D454="","",IF($C454="","не разнесена: укажите документ",IF(COUNTIFS('Отгрузки'!$B$6:$B$505,$C454,'Отгрузки'!$C$6:$C$505,$B454)=0,"нет такого документа у клиента","")))</f>
        <v/>
      </c>
    </row>
    <row r="455">
      <c r="A455" s="21" t="n"/>
      <c r="D455" s="13" t="n"/>
      <c r="F455" s="8">
        <f>IF($D455="","",IF($C455="","не разнесена: укажите документ",IF(COUNTIFS('Отгрузки'!$B$6:$B$505,$C455,'Отгрузки'!$C$6:$C$505,$B455)=0,"нет такого документа у клиента","")))</f>
        <v/>
      </c>
    </row>
    <row r="456">
      <c r="A456" s="21" t="n"/>
      <c r="D456" s="13" t="n"/>
      <c r="F456" s="8">
        <f>IF($D456="","",IF($C456="","не разнесена: укажите документ",IF(COUNTIFS('Отгрузки'!$B$6:$B$505,$C456,'Отгрузки'!$C$6:$C$505,$B456)=0,"нет такого документа у клиента","")))</f>
        <v/>
      </c>
    </row>
    <row r="457">
      <c r="A457" s="21" t="n"/>
      <c r="D457" s="13" t="n"/>
      <c r="F457" s="8">
        <f>IF($D457="","",IF($C457="","не разнесена: укажите документ",IF(COUNTIFS('Отгрузки'!$B$6:$B$505,$C457,'Отгрузки'!$C$6:$C$505,$B457)=0,"нет такого документа у клиента","")))</f>
        <v/>
      </c>
    </row>
    <row r="458">
      <c r="A458" s="21" t="n"/>
      <c r="D458" s="13" t="n"/>
      <c r="F458" s="8">
        <f>IF($D458="","",IF($C458="","не разнесена: укажите документ",IF(COUNTIFS('Отгрузки'!$B$6:$B$505,$C458,'Отгрузки'!$C$6:$C$505,$B458)=0,"нет такого документа у клиента","")))</f>
        <v/>
      </c>
    </row>
    <row r="459">
      <c r="A459" s="21" t="n"/>
      <c r="D459" s="13" t="n"/>
      <c r="F459" s="8">
        <f>IF($D459="","",IF($C459="","не разнесена: укажите документ",IF(COUNTIFS('Отгрузки'!$B$6:$B$505,$C459,'Отгрузки'!$C$6:$C$505,$B459)=0,"нет такого документа у клиента","")))</f>
        <v/>
      </c>
    </row>
    <row r="460">
      <c r="A460" s="21" t="n"/>
      <c r="D460" s="13" t="n"/>
      <c r="F460" s="8">
        <f>IF($D460="","",IF($C460="","не разнесена: укажите документ",IF(COUNTIFS('Отгрузки'!$B$6:$B$505,$C460,'Отгрузки'!$C$6:$C$505,$B460)=0,"нет такого документа у клиента","")))</f>
        <v/>
      </c>
    </row>
    <row r="461">
      <c r="A461" s="21" t="n"/>
      <c r="D461" s="13" t="n"/>
      <c r="F461" s="8">
        <f>IF($D461="","",IF($C461="","не разнесена: укажите документ",IF(COUNTIFS('Отгрузки'!$B$6:$B$505,$C461,'Отгрузки'!$C$6:$C$505,$B461)=0,"нет такого документа у клиента","")))</f>
        <v/>
      </c>
    </row>
    <row r="462">
      <c r="A462" s="21" t="n"/>
      <c r="D462" s="13" t="n"/>
      <c r="F462" s="8">
        <f>IF($D462="","",IF($C462="","не разнесена: укажите документ",IF(COUNTIFS('Отгрузки'!$B$6:$B$505,$C462,'Отгрузки'!$C$6:$C$505,$B462)=0,"нет такого документа у клиента","")))</f>
        <v/>
      </c>
    </row>
    <row r="463">
      <c r="A463" s="21" t="n"/>
      <c r="D463" s="13" t="n"/>
      <c r="F463" s="8">
        <f>IF($D463="","",IF($C463="","не разнесена: укажите документ",IF(COUNTIFS('Отгрузки'!$B$6:$B$505,$C463,'Отгрузки'!$C$6:$C$505,$B463)=0,"нет такого документа у клиента","")))</f>
        <v/>
      </c>
    </row>
    <row r="464">
      <c r="A464" s="21" t="n"/>
      <c r="D464" s="13" t="n"/>
      <c r="F464" s="8">
        <f>IF($D464="","",IF($C464="","не разнесена: укажите документ",IF(COUNTIFS('Отгрузки'!$B$6:$B$505,$C464,'Отгрузки'!$C$6:$C$505,$B464)=0,"нет такого документа у клиента","")))</f>
        <v/>
      </c>
    </row>
    <row r="465">
      <c r="A465" s="21" t="n"/>
      <c r="D465" s="13" t="n"/>
      <c r="F465" s="8">
        <f>IF($D465="","",IF($C465="","не разнесена: укажите документ",IF(COUNTIFS('Отгрузки'!$B$6:$B$505,$C465,'Отгрузки'!$C$6:$C$505,$B465)=0,"нет такого документа у клиента","")))</f>
        <v/>
      </c>
    </row>
    <row r="466">
      <c r="A466" s="21" t="n"/>
      <c r="D466" s="13" t="n"/>
      <c r="F466" s="8">
        <f>IF($D466="","",IF($C466="","не разнесена: укажите документ",IF(COUNTIFS('Отгрузки'!$B$6:$B$505,$C466,'Отгрузки'!$C$6:$C$505,$B466)=0,"нет такого документа у клиента","")))</f>
        <v/>
      </c>
    </row>
    <row r="467">
      <c r="A467" s="21" t="n"/>
      <c r="D467" s="13" t="n"/>
      <c r="F467" s="8">
        <f>IF($D467="","",IF($C467="","не разнесена: укажите документ",IF(COUNTIFS('Отгрузки'!$B$6:$B$505,$C467,'Отгрузки'!$C$6:$C$505,$B467)=0,"нет такого документа у клиента","")))</f>
        <v/>
      </c>
    </row>
    <row r="468">
      <c r="A468" s="21" t="n"/>
      <c r="D468" s="13" t="n"/>
      <c r="F468" s="8">
        <f>IF($D468="","",IF($C468="","не разнесена: укажите документ",IF(COUNTIFS('Отгрузки'!$B$6:$B$505,$C468,'Отгрузки'!$C$6:$C$505,$B468)=0,"нет такого документа у клиента","")))</f>
        <v/>
      </c>
    </row>
    <row r="469">
      <c r="A469" s="21" t="n"/>
      <c r="D469" s="13" t="n"/>
      <c r="F469" s="8">
        <f>IF($D469="","",IF($C469="","не разнесена: укажите документ",IF(COUNTIFS('Отгрузки'!$B$6:$B$505,$C469,'Отгрузки'!$C$6:$C$505,$B469)=0,"нет такого документа у клиента","")))</f>
        <v/>
      </c>
    </row>
    <row r="470">
      <c r="A470" s="21" t="n"/>
      <c r="D470" s="13" t="n"/>
      <c r="F470" s="8">
        <f>IF($D470="","",IF($C470="","не разнесена: укажите документ",IF(COUNTIFS('Отгрузки'!$B$6:$B$505,$C470,'Отгрузки'!$C$6:$C$505,$B470)=0,"нет такого документа у клиента","")))</f>
        <v/>
      </c>
    </row>
    <row r="471">
      <c r="A471" s="21" t="n"/>
      <c r="D471" s="13" t="n"/>
      <c r="F471" s="8">
        <f>IF($D471="","",IF($C471="","не разнесена: укажите документ",IF(COUNTIFS('Отгрузки'!$B$6:$B$505,$C471,'Отгрузки'!$C$6:$C$505,$B471)=0,"нет такого документа у клиента","")))</f>
        <v/>
      </c>
    </row>
    <row r="472">
      <c r="A472" s="21" t="n"/>
      <c r="D472" s="13" t="n"/>
      <c r="F472" s="8">
        <f>IF($D472="","",IF($C472="","не разнесена: укажите документ",IF(COUNTIFS('Отгрузки'!$B$6:$B$505,$C472,'Отгрузки'!$C$6:$C$505,$B472)=0,"нет такого документа у клиента","")))</f>
        <v/>
      </c>
    </row>
    <row r="473">
      <c r="A473" s="21" t="n"/>
      <c r="D473" s="13" t="n"/>
      <c r="F473" s="8">
        <f>IF($D473="","",IF($C473="","не разнесена: укажите документ",IF(COUNTIFS('Отгрузки'!$B$6:$B$505,$C473,'Отгрузки'!$C$6:$C$505,$B473)=0,"нет такого документа у клиента","")))</f>
        <v/>
      </c>
    </row>
    <row r="474">
      <c r="A474" s="21" t="n"/>
      <c r="D474" s="13" t="n"/>
      <c r="F474" s="8">
        <f>IF($D474="","",IF($C474="","не разнесена: укажите документ",IF(COUNTIFS('Отгрузки'!$B$6:$B$505,$C474,'Отгрузки'!$C$6:$C$505,$B474)=0,"нет такого документа у клиента","")))</f>
        <v/>
      </c>
    </row>
    <row r="475">
      <c r="A475" s="21" t="n"/>
      <c r="D475" s="13" t="n"/>
      <c r="F475" s="8">
        <f>IF($D475="","",IF($C475="","не разнесена: укажите документ",IF(COUNTIFS('Отгрузки'!$B$6:$B$505,$C475,'Отгрузки'!$C$6:$C$505,$B475)=0,"нет такого документа у клиента","")))</f>
        <v/>
      </c>
    </row>
    <row r="476">
      <c r="A476" s="21" t="n"/>
      <c r="D476" s="13" t="n"/>
      <c r="F476" s="8">
        <f>IF($D476="","",IF($C476="","не разнесена: укажите документ",IF(COUNTIFS('Отгрузки'!$B$6:$B$505,$C476,'Отгрузки'!$C$6:$C$505,$B476)=0,"нет такого документа у клиента","")))</f>
        <v/>
      </c>
    </row>
    <row r="477">
      <c r="A477" s="21" t="n"/>
      <c r="D477" s="13" t="n"/>
      <c r="F477" s="8">
        <f>IF($D477="","",IF($C477="","не разнесена: укажите документ",IF(COUNTIFS('Отгрузки'!$B$6:$B$505,$C477,'Отгрузки'!$C$6:$C$505,$B477)=0,"нет такого документа у клиента","")))</f>
        <v/>
      </c>
    </row>
    <row r="478">
      <c r="A478" s="21" t="n"/>
      <c r="D478" s="13" t="n"/>
      <c r="F478" s="8">
        <f>IF($D478="","",IF($C478="","не разнесена: укажите документ",IF(COUNTIFS('Отгрузки'!$B$6:$B$505,$C478,'Отгрузки'!$C$6:$C$505,$B478)=0,"нет такого документа у клиента","")))</f>
        <v/>
      </c>
    </row>
    <row r="479">
      <c r="A479" s="21" t="n"/>
      <c r="D479" s="13" t="n"/>
      <c r="F479" s="8">
        <f>IF($D479="","",IF($C479="","не разнесена: укажите документ",IF(COUNTIFS('Отгрузки'!$B$6:$B$505,$C479,'Отгрузки'!$C$6:$C$505,$B479)=0,"нет такого документа у клиента","")))</f>
        <v/>
      </c>
    </row>
    <row r="480">
      <c r="A480" s="21" t="n"/>
      <c r="D480" s="13" t="n"/>
      <c r="F480" s="8">
        <f>IF($D480="","",IF($C480="","не разнесена: укажите документ",IF(COUNTIFS('Отгрузки'!$B$6:$B$505,$C480,'Отгрузки'!$C$6:$C$505,$B480)=0,"нет такого документа у клиента","")))</f>
        <v/>
      </c>
    </row>
    <row r="481">
      <c r="A481" s="21" t="n"/>
      <c r="D481" s="13" t="n"/>
      <c r="F481" s="8">
        <f>IF($D481="","",IF($C481="","не разнесена: укажите документ",IF(COUNTIFS('Отгрузки'!$B$6:$B$505,$C481,'Отгрузки'!$C$6:$C$505,$B481)=0,"нет такого документа у клиента","")))</f>
        <v/>
      </c>
    </row>
    <row r="482">
      <c r="A482" s="21" t="n"/>
      <c r="D482" s="13" t="n"/>
      <c r="F482" s="8">
        <f>IF($D482="","",IF($C482="","не разнесена: укажите документ",IF(COUNTIFS('Отгрузки'!$B$6:$B$505,$C482,'Отгрузки'!$C$6:$C$505,$B482)=0,"нет такого документа у клиента","")))</f>
        <v/>
      </c>
    </row>
    <row r="483">
      <c r="A483" s="21" t="n"/>
      <c r="D483" s="13" t="n"/>
      <c r="F483" s="8">
        <f>IF($D483="","",IF($C483="","не разнесена: укажите документ",IF(COUNTIFS('Отгрузки'!$B$6:$B$505,$C483,'Отгрузки'!$C$6:$C$505,$B483)=0,"нет такого документа у клиента","")))</f>
        <v/>
      </c>
    </row>
    <row r="484">
      <c r="A484" s="21" t="n"/>
      <c r="D484" s="13" t="n"/>
      <c r="F484" s="8">
        <f>IF($D484="","",IF($C484="","не разнесена: укажите документ",IF(COUNTIFS('Отгрузки'!$B$6:$B$505,$C484,'Отгрузки'!$C$6:$C$505,$B484)=0,"нет такого документа у клиента","")))</f>
        <v/>
      </c>
    </row>
    <row r="485">
      <c r="A485" s="21" t="n"/>
      <c r="D485" s="13" t="n"/>
      <c r="F485" s="8">
        <f>IF($D485="","",IF($C485="","не разнесена: укажите документ",IF(COUNTIFS('Отгрузки'!$B$6:$B$505,$C485,'Отгрузки'!$C$6:$C$505,$B485)=0,"нет такого документа у клиента","")))</f>
        <v/>
      </c>
    </row>
    <row r="486">
      <c r="A486" s="21" t="n"/>
      <c r="D486" s="13" t="n"/>
      <c r="F486" s="8">
        <f>IF($D486="","",IF($C486="","не разнесена: укажите документ",IF(COUNTIFS('Отгрузки'!$B$6:$B$505,$C486,'Отгрузки'!$C$6:$C$505,$B486)=0,"нет такого документа у клиента","")))</f>
        <v/>
      </c>
    </row>
    <row r="487">
      <c r="A487" s="21" t="n"/>
      <c r="D487" s="13" t="n"/>
      <c r="F487" s="8">
        <f>IF($D487="","",IF($C487="","не разнесена: укажите документ",IF(COUNTIFS('Отгрузки'!$B$6:$B$505,$C487,'Отгрузки'!$C$6:$C$505,$B487)=0,"нет такого документа у клиента","")))</f>
        <v/>
      </c>
    </row>
    <row r="488">
      <c r="A488" s="21" t="n"/>
      <c r="D488" s="13" t="n"/>
      <c r="F488" s="8">
        <f>IF($D488="","",IF($C488="","не разнесена: укажите документ",IF(COUNTIFS('Отгрузки'!$B$6:$B$505,$C488,'Отгрузки'!$C$6:$C$505,$B488)=0,"нет такого документа у клиента","")))</f>
        <v/>
      </c>
    </row>
    <row r="489">
      <c r="A489" s="21" t="n"/>
      <c r="D489" s="13" t="n"/>
      <c r="F489" s="8">
        <f>IF($D489="","",IF($C489="","не разнесена: укажите документ",IF(COUNTIFS('Отгрузки'!$B$6:$B$505,$C489,'Отгрузки'!$C$6:$C$505,$B489)=0,"нет такого документа у клиента","")))</f>
        <v/>
      </c>
    </row>
    <row r="490">
      <c r="A490" s="21" t="n"/>
      <c r="D490" s="13" t="n"/>
      <c r="F490" s="8">
        <f>IF($D490="","",IF($C490="","не разнесена: укажите документ",IF(COUNTIFS('Отгрузки'!$B$6:$B$505,$C490,'Отгрузки'!$C$6:$C$505,$B490)=0,"нет такого документа у клиента","")))</f>
        <v/>
      </c>
    </row>
    <row r="491">
      <c r="A491" s="21" t="n"/>
      <c r="D491" s="13" t="n"/>
      <c r="F491" s="8">
        <f>IF($D491="","",IF($C491="","не разнесена: укажите документ",IF(COUNTIFS('Отгрузки'!$B$6:$B$505,$C491,'Отгрузки'!$C$6:$C$505,$B491)=0,"нет такого документа у клиента","")))</f>
        <v/>
      </c>
    </row>
    <row r="492">
      <c r="A492" s="21" t="n"/>
      <c r="D492" s="13" t="n"/>
      <c r="F492" s="8">
        <f>IF($D492="","",IF($C492="","не разнесена: укажите документ",IF(COUNTIFS('Отгрузки'!$B$6:$B$505,$C492,'Отгрузки'!$C$6:$C$505,$B492)=0,"нет такого документа у клиента","")))</f>
        <v/>
      </c>
    </row>
    <row r="493">
      <c r="A493" s="21" t="n"/>
      <c r="D493" s="13" t="n"/>
      <c r="F493" s="8">
        <f>IF($D493="","",IF($C493="","не разнесена: укажите документ",IF(COUNTIFS('Отгрузки'!$B$6:$B$505,$C493,'Отгрузки'!$C$6:$C$505,$B493)=0,"нет такого документа у клиента","")))</f>
        <v/>
      </c>
    </row>
    <row r="494">
      <c r="A494" s="21" t="n"/>
      <c r="D494" s="13" t="n"/>
      <c r="F494" s="8">
        <f>IF($D494="","",IF($C494="","не разнесена: укажите документ",IF(COUNTIFS('Отгрузки'!$B$6:$B$505,$C494,'Отгрузки'!$C$6:$C$505,$B494)=0,"нет такого документа у клиента","")))</f>
        <v/>
      </c>
    </row>
    <row r="495">
      <c r="A495" s="21" t="n"/>
      <c r="D495" s="13" t="n"/>
      <c r="F495" s="8">
        <f>IF($D495="","",IF($C495="","не разнесена: укажите документ",IF(COUNTIFS('Отгрузки'!$B$6:$B$505,$C495,'Отгрузки'!$C$6:$C$505,$B495)=0,"нет такого документа у клиента","")))</f>
        <v/>
      </c>
    </row>
    <row r="496">
      <c r="A496" s="21" t="n"/>
      <c r="D496" s="13" t="n"/>
      <c r="F496" s="8">
        <f>IF($D496="","",IF($C496="","не разнесена: укажите документ",IF(COUNTIFS('Отгрузки'!$B$6:$B$505,$C496,'Отгрузки'!$C$6:$C$505,$B496)=0,"нет такого документа у клиента","")))</f>
        <v/>
      </c>
    </row>
    <row r="497">
      <c r="A497" s="21" t="n"/>
      <c r="D497" s="13" t="n"/>
      <c r="F497" s="8">
        <f>IF($D497="","",IF($C497="","не разнесена: укажите документ",IF(COUNTIFS('Отгрузки'!$B$6:$B$505,$C497,'Отгрузки'!$C$6:$C$505,$B497)=0,"нет такого документа у клиента","")))</f>
        <v/>
      </c>
    </row>
    <row r="498">
      <c r="A498" s="21" t="n"/>
      <c r="D498" s="13" t="n"/>
      <c r="F498" s="8">
        <f>IF($D498="","",IF($C498="","не разнесена: укажите документ",IF(COUNTIFS('Отгрузки'!$B$6:$B$505,$C498,'Отгрузки'!$C$6:$C$505,$B498)=0,"нет такого документа у клиента","")))</f>
        <v/>
      </c>
    </row>
    <row r="499">
      <c r="A499" s="21" t="n"/>
      <c r="D499" s="13" t="n"/>
      <c r="F499" s="8">
        <f>IF($D499="","",IF($C499="","не разнесена: укажите документ",IF(COUNTIFS('Отгрузки'!$B$6:$B$505,$C499,'Отгрузки'!$C$6:$C$505,$B499)=0,"нет такого документа у клиента","")))</f>
        <v/>
      </c>
    </row>
    <row r="500">
      <c r="A500" s="21" t="n"/>
      <c r="D500" s="13" t="n"/>
      <c r="F500" s="8">
        <f>IF($D500="","",IF($C500="","не разнесена: укажите документ",IF(COUNTIFS('Отгрузки'!$B$6:$B$505,$C500,'Отгрузки'!$C$6:$C$505,$B500)=0,"нет такого документа у клиента","")))</f>
        <v/>
      </c>
    </row>
    <row r="501">
      <c r="A501" s="21" t="n"/>
      <c r="D501" s="13" t="n"/>
      <c r="F501" s="8">
        <f>IF($D501="","",IF($C501="","не разнесена: укажите документ",IF(COUNTIFS('Отгрузки'!$B$6:$B$505,$C501,'Отгрузки'!$C$6:$C$505,$B501)=0,"нет такого документа у клиента","")))</f>
        <v/>
      </c>
    </row>
    <row r="502">
      <c r="A502" s="21" t="n"/>
      <c r="D502" s="13" t="n"/>
      <c r="F502" s="8">
        <f>IF($D502="","",IF($C502="","не разнесена: укажите документ",IF(COUNTIFS('Отгрузки'!$B$6:$B$505,$C502,'Отгрузки'!$C$6:$C$505,$B502)=0,"нет такого документа у клиента","")))</f>
        <v/>
      </c>
    </row>
    <row r="503">
      <c r="A503" s="21" t="n"/>
      <c r="D503" s="13" t="n"/>
      <c r="F503" s="8">
        <f>IF($D503="","",IF($C503="","не разнесена: укажите документ",IF(COUNTIFS('Отгрузки'!$B$6:$B$505,$C503,'Отгрузки'!$C$6:$C$505,$B503)=0,"нет такого документа у клиента","")))</f>
        <v/>
      </c>
    </row>
    <row r="504">
      <c r="A504" s="21" t="n"/>
      <c r="D504" s="13" t="n"/>
      <c r="F504" s="8">
        <f>IF($D504="","",IF($C504="","не разнесена: укажите документ",IF(COUNTIFS('Отгрузки'!$B$6:$B$505,$C504,'Отгрузки'!$C$6:$C$505,$B504)=0,"нет такого документа у клиента","")))</f>
        <v/>
      </c>
    </row>
    <row r="505">
      <c r="A505" s="21" t="n"/>
      <c r="D505" s="13" t="n"/>
      <c r="F505" s="8">
        <f>IF($D505="","",IF($C505="","не разнесена: укажите документ",IF(COUNTIFS('Отгрузки'!$B$6:$B$505,$C505,'Отгрузки'!$C$6:$C$505,$B505)=0,"нет такого документа у клиента","")))</f>
        <v/>
      </c>
    </row>
  </sheetData>
  <conditionalFormatting sqref="F6:F505">
    <cfRule type="expression" priority="1" dxfId="1">
      <formula>LEN($F6)&gt;0</formula>
    </cfRule>
  </conditionalFormatting>
  <dataValidations count="1">
    <dataValidation sqref="B6:B505" showDropDown="0" showInputMessage="0" showErrorMessage="0" allowBlank="1" type="list">
      <formula1>='Клиенты'!$A$6:$A$505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14" customWidth="1" min="3" max="3"/>
    <col width="16" customWidth="1" min="4" max="4"/>
    <col width="18" customWidth="1" min="5" max="5"/>
    <col width="26" customWidth="1" min="6" max="6"/>
  </cols>
  <sheetData>
    <row r="1">
      <c r="A1" s="1" t="inlineStr">
        <is>
          <t>Справочник клиентов</t>
        </is>
      </c>
    </row>
    <row r="2">
      <c r="A2" s="2" t="inlineStr">
        <is>
          <t>Отсрочка — в календарных днях с даты документа, как в договоре. Лимит можно не заполнять.</t>
        </is>
      </c>
    </row>
    <row r="3">
      <c r="A3" s="14" t="inlineStr">
        <is>
          <t>ПРИМЕР: строки 6–10 заполнены условными данными. Очистите их и впишите своих клиентов с 6-й строки.</t>
        </is>
      </c>
    </row>
    <row r="5" ht="30" customHeight="1">
      <c r="A5" s="7" t="inlineStr">
        <is>
          <t>Контрагент</t>
        </is>
      </c>
      <c r="B5" s="7" t="inlineStr">
        <is>
          <t>БИН/ИИН</t>
        </is>
      </c>
      <c r="C5" s="7" t="inlineStr">
        <is>
          <t>Отсрочка по договору, дн.</t>
        </is>
      </c>
      <c r="D5" s="7" t="inlineStr">
        <is>
          <t>Кредитный лимит, ₸</t>
        </is>
      </c>
      <c r="E5" s="7" t="inlineStr">
        <is>
          <t>Ответственный</t>
        </is>
      </c>
      <c r="F5" s="7" t="inlineStr">
        <is>
          <t>Телефон или почта</t>
        </is>
      </c>
    </row>
    <row r="6">
      <c r="A6" s="17" t="inlineStr">
        <is>
          <t>ТОО «Ертіс Агро»</t>
        </is>
      </c>
      <c r="B6" s="22" t="inlineStr">
        <is>
          <t>000000000011</t>
        </is>
      </c>
      <c r="C6" s="17" t="n">
        <v>30</v>
      </c>
      <c r="D6" s="18" t="n">
        <v>3000000</v>
      </c>
      <c r="E6" s="17" t="inlineStr">
        <is>
          <t>Айгерим</t>
        </is>
      </c>
      <c r="F6" s="17" t="inlineStr">
        <is>
          <t>+7 7__ ___ __ __</t>
        </is>
      </c>
    </row>
    <row r="7">
      <c r="A7" s="17" t="inlineStr">
        <is>
          <t>ТОО «Сарыарқа Құрылыс»</t>
        </is>
      </c>
      <c r="B7" s="22" t="inlineStr">
        <is>
          <t>000000000012</t>
        </is>
      </c>
      <c r="C7" s="17" t="n">
        <v>45</v>
      </c>
      <c r="D7" s="18" t="n">
        <v>1500000</v>
      </c>
      <c r="E7" s="17" t="inlineStr">
        <is>
          <t>Марат</t>
        </is>
      </c>
      <c r="F7" s="17" t="inlineStr">
        <is>
          <t>buh@[домен].kz</t>
        </is>
      </c>
    </row>
    <row r="8">
      <c r="A8" s="17" t="inlineStr">
        <is>
          <t>ТОО «Мұнай Сервис»</t>
        </is>
      </c>
      <c r="B8" s="22" t="inlineStr">
        <is>
          <t>000000000013</t>
        </is>
      </c>
      <c r="C8" s="17" t="n">
        <v>30</v>
      </c>
      <c r="D8" s="18" t="n">
        <v>2000000</v>
      </c>
      <c r="E8" s="17" t="inlineStr">
        <is>
          <t>Марат</t>
        </is>
      </c>
      <c r="F8" s="17" t="inlineStr">
        <is>
          <t>+7 7__ ___ __ __</t>
        </is>
      </c>
    </row>
    <row r="9">
      <c r="A9" s="17" t="inlineStr">
        <is>
          <t>ТОО «Балқаш Фуд»</t>
        </is>
      </c>
      <c r="B9" s="22" t="inlineStr">
        <is>
          <t>000000000014</t>
        </is>
      </c>
      <c r="C9" s="17" t="n">
        <v>30</v>
      </c>
      <c r="D9" s="18" t="n">
        <v>1000000</v>
      </c>
      <c r="E9" s="17" t="inlineStr">
        <is>
          <t>Айгерим</t>
        </is>
      </c>
      <c r="F9" s="17" t="inlineStr">
        <is>
          <t>buh@[домен].kz</t>
        </is>
      </c>
    </row>
    <row r="10">
      <c r="A10" s="17" t="inlineStr">
        <is>
          <t>ИП Сагинтаев А.</t>
        </is>
      </c>
      <c r="B10" s="22" t="inlineStr">
        <is>
          <t>000000000015</t>
        </is>
      </c>
      <c r="C10" s="17" t="n">
        <v>30</v>
      </c>
      <c r="D10" s="18" t="n"/>
      <c r="E10" s="17" t="inlineStr">
        <is>
          <t>Айгерим</t>
        </is>
      </c>
      <c r="F10" s="17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5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4" customWidth="1" min="2" max="2"/>
  </cols>
  <sheetData>
    <row r="1">
      <c r="A1" s="1" t="inlineStr">
        <is>
          <t>Праздники и перенесённые выходные</t>
        </is>
      </c>
    </row>
    <row r="2">
      <c r="A2" s="2" t="inlineStr">
        <is>
          <t>Субботы и воскресенья учитываются сами. Сюда — только праздничные дни и переносы по постановлению Правительства РК на текущий год.</t>
        </is>
      </c>
    </row>
    <row r="5" ht="30" customHeight="1">
      <c r="A5" s="7" t="inlineStr">
        <is>
          <t>Дата</t>
        </is>
      </c>
      <c r="B5" s="7" t="inlineStr">
        <is>
          <t>Что за день</t>
        </is>
      </c>
    </row>
    <row r="6">
      <c r="A6" s="21" t="n"/>
      <c r="B6" s="2" t="inlineStr">
        <is>
          <t>[впишите даты в колонку A, по одной в строке; текст в колонке A сломает расчёт срока]</t>
        </is>
      </c>
    </row>
    <row r="7">
      <c r="A7" s="21" t="n"/>
    </row>
    <row r="8">
      <c r="A8" s="21" t="n"/>
    </row>
    <row r="9">
      <c r="A9" s="21" t="n"/>
    </row>
    <row r="10">
      <c r="A10" s="21" t="n"/>
    </row>
    <row r="11">
      <c r="A11" s="21" t="n"/>
    </row>
    <row r="12">
      <c r="A12" s="21" t="n"/>
    </row>
    <row r="13">
      <c r="A13" s="21" t="n"/>
    </row>
    <row r="14">
      <c r="A14" s="21" t="n"/>
    </row>
    <row r="15">
      <c r="A15" s="21" t="n"/>
    </row>
    <row r="16">
      <c r="A16" s="21" t="n"/>
    </row>
    <row r="17">
      <c r="A17" s="21" t="n"/>
    </row>
    <row r="18">
      <c r="A18" s="21" t="n"/>
    </row>
    <row r="19">
      <c r="A19" s="21" t="n"/>
    </row>
    <row r="20">
      <c r="A20" s="21" t="n"/>
    </row>
    <row r="21">
      <c r="A21" s="21" t="n"/>
    </row>
    <row r="22">
      <c r="A22" s="21" t="n"/>
    </row>
    <row r="23">
      <c r="A23" s="21" t="n"/>
    </row>
    <row r="24">
      <c r="A24" s="21" t="n"/>
    </row>
    <row r="25">
      <c r="A25" s="21" t="n"/>
    </row>
    <row r="26">
      <c r="A26" s="21" t="n"/>
    </row>
    <row r="27">
      <c r="A27" s="21" t="n"/>
    </row>
    <row r="28">
      <c r="A28" s="21" t="n"/>
    </row>
    <row r="29">
      <c r="A29" s="21" t="n"/>
    </row>
    <row r="30">
      <c r="A30" s="21" t="n"/>
    </row>
    <row r="31">
      <c r="A31" s="21" t="n"/>
    </row>
    <row r="32">
      <c r="A32" s="21" t="n"/>
    </row>
    <row r="33">
      <c r="A33" s="21" t="n"/>
    </row>
    <row r="34">
      <c r="A34" s="21" t="n"/>
    </row>
    <row r="35">
      <c r="A35" s="21" t="n"/>
    </row>
    <row r="36">
      <c r="A36" s="21" t="n"/>
    </row>
    <row r="37">
      <c r="A37" s="21" t="n"/>
    </row>
    <row r="38">
      <c r="A38" s="21" t="n"/>
    </row>
    <row r="39">
      <c r="A39" s="21" t="n"/>
    </row>
    <row r="40">
      <c r="A40" s="21" t="n"/>
    </row>
    <row r="41">
      <c r="A41" s="21" t="n"/>
    </row>
    <row r="42">
      <c r="A42" s="21" t="n"/>
    </row>
    <row r="43">
      <c r="A43" s="21" t="n"/>
    </row>
    <row r="44">
      <c r="A44" s="21" t="n"/>
    </row>
    <row r="45">
      <c r="A45" s="21" t="n"/>
    </row>
    <row r="46">
      <c r="A46" s="21" t="n"/>
    </row>
    <row r="47">
      <c r="A47" s="21" t="n"/>
    </row>
    <row r="48">
      <c r="A48" s="21" t="n"/>
    </row>
    <row r="49">
      <c r="A49" s="21" t="n"/>
    </row>
    <row r="50">
      <c r="A50" s="21" t="n"/>
    </row>
    <row r="51">
      <c r="A51" s="21" t="n"/>
    </row>
    <row r="52">
      <c r="A52" s="21" t="n"/>
    </row>
    <row r="53">
      <c r="A53" s="21" t="n"/>
    </row>
    <row r="54">
      <c r="A54" s="21" t="n"/>
    </row>
    <row r="55">
      <c r="A55" s="21" t="n"/>
    </row>
    <row r="56">
      <c r="A56" s="21" t="n"/>
    </row>
    <row r="57">
      <c r="A57" s="21" t="n"/>
    </row>
    <row r="58">
      <c r="A58" s="21" t="n"/>
    </row>
    <row r="59">
      <c r="A59" s="21" t="n"/>
    </row>
    <row r="60">
      <c r="A60" s="21" t="n"/>
    </row>
    <row r="61">
      <c r="A61" s="21" t="n"/>
    </row>
    <row r="62">
      <c r="A62" s="21" t="n"/>
    </row>
    <row r="63">
      <c r="A63" s="21" t="n"/>
    </row>
    <row r="64">
      <c r="A64" s="21" t="n"/>
    </row>
    <row r="65">
      <c r="A65" s="2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2026-10-01T16:54:47Z</dcterms:created>
  <dcterms:modified xmlns:dcterms="http://purl.org/dc/terms/" xmlns:xsi="http://www.w3.org/2001/XMLSchema-instance" xsi:type="dcterms:W3CDTF">2026-10-01T16:54:47Z</dcterms:modified>
</cp:coreProperties>
</file>